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N:\大気騒音班\22_大気関係\01_大防法関係\02_ばい煙\"/>
    </mc:Choice>
  </mc:AlternateContent>
  <xr:revisionPtr revIDLastSave="0" documentId="13_ncr:1_{40D5AACD-D5BA-42DD-8102-261104ED1EC6}" xr6:coauthVersionLast="47" xr6:coauthVersionMax="47" xr10:uidLastSave="{00000000-0000-0000-0000-000000000000}"/>
  <workbookProtection workbookAlgorithmName="SHA-512" workbookHashValue="593lmtYl2j7nUSYQ7405GAT4iinWjpl17dKbctlWbSZyH8hMzFjvhE6Ue3/zWjkD2CAIfTRlkjCewXadU4GOng==" workbookSaltValue="OK/tmSrfIHgc73LVjgL23A==" workbookSpinCount="100000" lockStructure="1"/>
  <bookViews>
    <workbookView xWindow="-120" yWindow="-120" windowWidth="29040" windowHeight="15720" activeTab="2" xr2:uid="{00000000-000D-0000-FFFF-FFFF00000000}"/>
  </bookViews>
  <sheets>
    <sheet name="固体燃料" sheetId="6" r:id="rId1"/>
    <sheet name="液体燃料" sheetId="1" r:id="rId2"/>
    <sheet name="気体燃料" sheetId="5" r:id="rId3"/>
  </sheets>
  <definedNames>
    <definedName name="_xlnm.Print_Area" localSheetId="1">液体燃料!$A$1:$T$81</definedName>
    <definedName name="_xlnm.Print_Area" localSheetId="2">気体燃料!$A$1:$T$99</definedName>
    <definedName name="_xlnm.Print_Area" localSheetId="0">固体燃料!$A$1:$T$80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6" l="1"/>
  <c r="I42" i="6" s="1"/>
  <c r="G10" i="6"/>
  <c r="I10" i="6"/>
  <c r="L10" i="6"/>
  <c r="G17" i="6" s="1"/>
  <c r="L17" i="6" s="1"/>
  <c r="E15" i="6"/>
  <c r="G15" i="6"/>
  <c r="I15" i="6"/>
  <c r="L15" i="6"/>
  <c r="I23" i="6" s="1"/>
  <c r="E17" i="6"/>
  <c r="I17" i="6"/>
  <c r="I20" i="6"/>
  <c r="G21" i="6"/>
  <c r="F23" i="6"/>
  <c r="F25" i="6"/>
  <c r="E27" i="6"/>
  <c r="G29" i="6"/>
  <c r="E31" i="6"/>
  <c r="G33" i="6"/>
  <c r="D37" i="6"/>
  <c r="L40" i="6" s="1"/>
  <c r="N39" i="6"/>
  <c r="H53" i="6"/>
  <c r="G57" i="6"/>
  <c r="D61" i="6"/>
  <c r="C63" i="6"/>
  <c r="C69" i="6"/>
  <c r="D69" i="6"/>
  <c r="F78" i="6"/>
  <c r="G3" i="1"/>
  <c r="G11" i="1"/>
  <c r="I11" i="1"/>
  <c r="L11" i="1"/>
  <c r="G18" i="1" s="1"/>
  <c r="L18" i="1" s="1"/>
  <c r="E16" i="1"/>
  <c r="G16" i="1"/>
  <c r="I16" i="1"/>
  <c r="L16" i="1"/>
  <c r="I24" i="1" s="1"/>
  <c r="E18" i="1"/>
  <c r="I18" i="1"/>
  <c r="I21" i="1"/>
  <c r="F24" i="1" s="1"/>
  <c r="G22" i="1"/>
  <c r="F26" i="1"/>
  <c r="E28" i="1"/>
  <c r="F28" i="1"/>
  <c r="G30" i="1"/>
  <c r="E32" i="1"/>
  <c r="F32" i="1"/>
  <c r="G34" i="1"/>
  <c r="D38" i="1"/>
  <c r="N40" i="1"/>
  <c r="L41" i="1"/>
  <c r="I43" i="1"/>
  <c r="H54" i="1"/>
  <c r="G58" i="1"/>
  <c r="D62" i="1"/>
  <c r="C64" i="1"/>
  <c r="C70" i="1"/>
  <c r="I70" i="1" s="1"/>
  <c r="D70" i="1"/>
  <c r="E70" i="1"/>
  <c r="F79" i="1"/>
  <c r="G2" i="5"/>
  <c r="G52" i="5" s="1"/>
  <c r="C16" i="5"/>
  <c r="D16" i="5"/>
  <c r="G16" i="5"/>
  <c r="J16" i="5"/>
  <c r="N16" i="5"/>
  <c r="P16" i="5"/>
  <c r="C18" i="5"/>
  <c r="E18" i="5"/>
  <c r="H18" i="5"/>
  <c r="M18" i="5"/>
  <c r="N18" i="5"/>
  <c r="I42" i="5" s="1"/>
  <c r="C24" i="5"/>
  <c r="D24" i="5"/>
  <c r="G24" i="5"/>
  <c r="J24" i="5"/>
  <c r="N24" i="5"/>
  <c r="P24" i="5"/>
  <c r="C26" i="5"/>
  <c r="E26" i="5"/>
  <c r="H26" i="5"/>
  <c r="L26" i="5"/>
  <c r="M26" i="5"/>
  <c r="O26" i="5"/>
  <c r="C32" i="5"/>
  <c r="E32" i="5"/>
  <c r="H32" i="5"/>
  <c r="M32" i="5"/>
  <c r="O32" i="5"/>
  <c r="C34" i="5"/>
  <c r="E34" i="5"/>
  <c r="H34" i="5"/>
  <c r="M34" i="5"/>
  <c r="N34" i="5"/>
  <c r="O34" i="5"/>
  <c r="Q34" i="5"/>
  <c r="G40" i="5"/>
  <c r="I39" i="5" s="1"/>
  <c r="E46" i="5"/>
  <c r="G48" i="5"/>
  <c r="E50" i="5"/>
  <c r="D56" i="5"/>
  <c r="L59" i="5" s="1"/>
  <c r="N58" i="5"/>
  <c r="H72" i="5"/>
  <c r="G76" i="5"/>
  <c r="D80" i="5"/>
  <c r="C82" i="5"/>
  <c r="C88" i="5"/>
  <c r="D88" i="5"/>
  <c r="G88" i="5"/>
  <c r="F97" i="5"/>
  <c r="G69" i="6" l="1"/>
  <c r="G73" i="6" s="1"/>
  <c r="Q26" i="5"/>
  <c r="E42" i="5" s="1"/>
  <c r="L42" i="5" s="1"/>
  <c r="F46" i="5" s="1"/>
  <c r="I46" i="5" s="1"/>
  <c r="E76" i="5" s="1"/>
  <c r="I44" i="5"/>
  <c r="B36" i="5"/>
  <c r="E44" i="5" s="1"/>
  <c r="L44" i="5" s="1"/>
  <c r="F50" i="5" s="1"/>
  <c r="I50" i="5" s="1"/>
  <c r="G93" i="5" s="1"/>
  <c r="E71" i="6"/>
  <c r="G74" i="1"/>
  <c r="E72" i="1"/>
  <c r="E24" i="1"/>
  <c r="L24" i="1"/>
  <c r="F42" i="5"/>
  <c r="F44" i="5"/>
  <c r="E23" i="6"/>
  <c r="L23" i="6"/>
  <c r="G92" i="5"/>
  <c r="I61" i="5"/>
  <c r="E90" i="5"/>
  <c r="J92" i="5" l="1"/>
  <c r="E95" i="5" s="1"/>
  <c r="E52" i="5"/>
  <c r="I52" i="5" s="1"/>
  <c r="C72" i="5"/>
  <c r="L58" i="5"/>
  <c r="Q58" i="5" s="1"/>
  <c r="H65" i="5" s="1"/>
  <c r="E48" i="5"/>
  <c r="I48" i="5" s="1"/>
  <c r="L28" i="1"/>
  <c r="E26" i="1"/>
  <c r="I26" i="1" s="1"/>
  <c r="I28" i="1"/>
  <c r="E25" i="6"/>
  <c r="I25" i="6" s="1"/>
  <c r="F31" i="6" s="1"/>
  <c r="I31" i="6" s="1"/>
  <c r="F27" i="6"/>
  <c r="I27" i="6" s="1"/>
  <c r="D72" i="5" l="1"/>
  <c r="M71" i="5" s="1"/>
  <c r="G61" i="5"/>
  <c r="L61" i="5" s="1"/>
  <c r="H71" i="5"/>
  <c r="H67" i="5"/>
  <c r="L65" i="5" s="1"/>
  <c r="E82" i="5" s="1"/>
  <c r="E33" i="6"/>
  <c r="I33" i="6" s="1"/>
  <c r="G74" i="6"/>
  <c r="J73" i="6" s="1"/>
  <c r="E76" i="6" s="1"/>
  <c r="L40" i="1"/>
  <c r="Q40" i="1" s="1"/>
  <c r="C54" i="1"/>
  <c r="E30" i="1"/>
  <c r="I30" i="1" s="1"/>
  <c r="E58" i="1"/>
  <c r="L32" i="1"/>
  <c r="I32" i="1"/>
  <c r="E29" i="6"/>
  <c r="I29" i="6" s="1"/>
  <c r="E57" i="6"/>
  <c r="L39" i="6"/>
  <c r="Q39" i="6" s="1"/>
  <c r="C53" i="6"/>
  <c r="L76" i="5" l="1"/>
  <c r="M77" i="5"/>
  <c r="C78" i="5"/>
  <c r="G82" i="5" s="1"/>
  <c r="I82" i="5"/>
  <c r="L97" i="5" s="1"/>
  <c r="M97" i="5" s="1"/>
  <c r="P99" i="5" s="1"/>
  <c r="G42" i="6"/>
  <c r="L42" i="6" s="1"/>
  <c r="H46" i="6"/>
  <c r="H48" i="6"/>
  <c r="H52" i="6"/>
  <c r="D53" i="6"/>
  <c r="M52" i="6" s="1"/>
  <c r="L46" i="6"/>
  <c r="E63" i="6" s="1"/>
  <c r="D54" i="1"/>
  <c r="M53" i="1" s="1"/>
  <c r="H47" i="1"/>
  <c r="G43" i="1"/>
  <c r="L43" i="1" s="1"/>
  <c r="H49" i="1"/>
  <c r="L47" i="1" s="1"/>
  <c r="E64" i="1" s="1"/>
  <c r="H53" i="1"/>
  <c r="E34" i="1"/>
  <c r="I34" i="1" s="1"/>
  <c r="G75" i="1"/>
  <c r="J74" i="1" s="1"/>
  <c r="E77" i="1" s="1"/>
  <c r="F99" i="5" l="1"/>
  <c r="M59" i="1"/>
  <c r="L58" i="1"/>
  <c r="C60" i="1"/>
  <c r="G64" i="1" s="1"/>
  <c r="L57" i="6"/>
  <c r="M58" i="6"/>
  <c r="C59" i="6"/>
  <c r="G63" i="6" s="1"/>
  <c r="I63" i="6" s="1"/>
  <c r="L78" i="6" s="1"/>
  <c r="M78" i="6" s="1"/>
  <c r="I64" i="1"/>
  <c r="L79" i="1" s="1"/>
  <c r="M79" i="1" s="1"/>
  <c r="P80" i="6" l="1"/>
  <c r="F80" i="6"/>
  <c r="F81" i="1"/>
  <c r="P81" i="1"/>
</calcChain>
</file>

<file path=xl/sharedStrings.xml><?xml version="1.0" encoding="utf-8"?>
<sst xmlns="http://schemas.openxmlformats.org/spreadsheetml/2006/main" count="516" uniqueCount="249">
  <si>
    <t>バーナー最大容量　Lm=</t>
    <rPh sb="4" eb="6">
      <t>サイダイ</t>
    </rPh>
    <rPh sb="6" eb="8">
      <t>ヨウリョウ</t>
    </rPh>
    <phoneticPr fontId="1"/>
  </si>
  <si>
    <t>バーナー通常容量　Ln=</t>
    <rPh sb="4" eb="6">
      <t>ツウジョウ</t>
    </rPh>
    <rPh sb="6" eb="8">
      <t>ヨウリョウ</t>
    </rPh>
    <phoneticPr fontId="1"/>
  </si>
  <si>
    <t>燃料の高発熱量　Hh=</t>
    <rPh sb="0" eb="2">
      <t>ネンリョウ</t>
    </rPh>
    <rPh sb="3" eb="4">
      <t>コウ</t>
    </rPh>
    <rPh sb="4" eb="7">
      <t>ハツネツリョウ</t>
    </rPh>
    <phoneticPr fontId="1"/>
  </si>
  <si>
    <t>燃料の硫黄分　S=</t>
    <rPh sb="0" eb="2">
      <t>ネンリョウ</t>
    </rPh>
    <rPh sb="3" eb="6">
      <t>イオウブン</t>
    </rPh>
    <phoneticPr fontId="1"/>
  </si>
  <si>
    <t>Ln/Lm=</t>
    <phoneticPr fontId="1"/>
  </si>
  <si>
    <t>設置場所のK値　K=</t>
    <rPh sb="0" eb="2">
      <t>セッチ</t>
    </rPh>
    <rPh sb="2" eb="4">
      <t>バショ</t>
    </rPh>
    <rPh sb="6" eb="7">
      <t>アタイ</t>
    </rPh>
    <phoneticPr fontId="1"/>
  </si>
  <si>
    <t>l・kg</t>
    <phoneticPr fontId="1"/>
  </si>
  <si>
    <t>kcal/kg</t>
    <phoneticPr fontId="1"/>
  </si>
  <si>
    <t>％</t>
    <phoneticPr fontId="1"/>
  </si>
  <si>
    <t>排出ガス温度　t=</t>
  </si>
  <si>
    <t>煙突の高さ　Ho=</t>
  </si>
  <si>
    <t>燃料中の水分割合　w=</t>
  </si>
  <si>
    <t>燃料中の水素分割合　h=</t>
  </si>
  <si>
    <t>　1) 低位発熱量(真発熱量)</t>
    <rPh sb="4" eb="6">
      <t>テイイ</t>
    </rPh>
    <rPh sb="6" eb="9">
      <t>ハツネツリョウ</t>
    </rPh>
    <rPh sb="10" eb="11">
      <t>シン</t>
    </rPh>
    <rPh sb="11" eb="14">
      <t>ハツネツリョウ</t>
    </rPh>
    <phoneticPr fontId="1"/>
  </si>
  <si>
    <r>
      <t>燃料の比重　</t>
    </r>
    <r>
      <rPr>
        <sz val="11"/>
        <rFont val="Symbol"/>
        <family val="1"/>
        <charset val="2"/>
      </rPr>
      <t>g=</t>
    </r>
    <rPh sb="0" eb="2">
      <t>ネンリョウ</t>
    </rPh>
    <rPh sb="3" eb="5">
      <t>ヒジュウ</t>
    </rPh>
    <phoneticPr fontId="1"/>
  </si>
  <si>
    <t>＋</t>
    <phoneticPr fontId="1"/>
  </si>
  <si>
    <t>(</t>
    <phoneticPr fontId="1"/>
  </si>
  <si>
    <t>Hl = Hh-600(9h+w)=Hh-600</t>
    <phoneticPr fontId="1"/>
  </si>
  <si>
    <t>)</t>
    <phoneticPr fontId="1"/>
  </si>
  <si>
    <t>=</t>
    <phoneticPr fontId="1"/>
  </si>
  <si>
    <t>℃</t>
    <phoneticPr fontId="1"/>
  </si>
  <si>
    <t>m</t>
    <phoneticPr fontId="1"/>
  </si>
  <si>
    <r>
      <t>残存酸素濃度　</t>
    </r>
    <r>
      <rPr>
        <sz val="11"/>
        <rFont val="Century"/>
        <family val="1"/>
      </rPr>
      <t>O</t>
    </r>
    <r>
      <rPr>
        <vertAlign val="subscript"/>
        <sz val="11"/>
        <rFont val="Century"/>
        <family val="1"/>
      </rPr>
      <t>2</t>
    </r>
    <r>
      <rPr>
        <sz val="11"/>
        <rFont val="Century"/>
        <family val="1"/>
      </rPr>
      <t>=</t>
    </r>
    <phoneticPr fontId="1"/>
  </si>
  <si>
    <t>　2) 理論空気量及び理論湿りガス量</t>
    <rPh sb="4" eb="6">
      <t>リロン</t>
    </rPh>
    <rPh sb="6" eb="9">
      <t>クウキリョウ</t>
    </rPh>
    <rPh sb="9" eb="10">
      <t>オヨ</t>
    </rPh>
    <rPh sb="11" eb="13">
      <t>リロン</t>
    </rPh>
    <rPh sb="13" eb="14">
      <t>シメ</t>
    </rPh>
    <rPh sb="17" eb="18">
      <t>リョウ</t>
    </rPh>
    <phoneticPr fontId="1"/>
  </si>
  <si>
    <t>燃料＼項目</t>
  </si>
  <si>
    <t>液体燃料</t>
  </si>
  <si>
    <t>a</t>
  </si>
  <si>
    <t>b</t>
  </si>
  <si>
    <t>単位</t>
  </si>
  <si>
    <r>
      <t>m</t>
    </r>
    <r>
      <rPr>
        <vertAlign val="superscript"/>
        <sz val="11"/>
        <rFont val="ＭＳ Ｐゴシック"/>
        <family val="3"/>
        <charset val="128"/>
      </rPr>
      <t>3</t>
    </r>
    <r>
      <rPr>
        <vertAlign val="subscript"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/kg</t>
    </r>
    <phoneticPr fontId="1"/>
  </si>
  <si>
    <r>
      <t xml:space="preserve">a </t>
    </r>
    <r>
      <rPr>
        <vertAlign val="subscript"/>
        <sz val="11"/>
        <rFont val="Century"/>
        <family val="1"/>
      </rPr>
      <t>0</t>
    </r>
    <phoneticPr fontId="1"/>
  </si>
  <si>
    <r>
      <t xml:space="preserve">b </t>
    </r>
    <r>
      <rPr>
        <vertAlign val="subscript"/>
        <sz val="11"/>
        <rFont val="ＭＳ Ｐゴシック"/>
        <family val="3"/>
        <charset val="128"/>
      </rPr>
      <t>0</t>
    </r>
    <phoneticPr fontId="1"/>
  </si>
  <si>
    <r>
      <t>A</t>
    </r>
    <r>
      <rPr>
        <vertAlign val="subscript"/>
        <sz val="11"/>
        <rFont val="Century"/>
        <family val="1"/>
      </rPr>
      <t>0</t>
    </r>
    <r>
      <rPr>
        <sz val="11"/>
        <rFont val="Century"/>
        <family val="1"/>
      </rPr>
      <t xml:space="preserve"> = a</t>
    </r>
    <r>
      <rPr>
        <sz val="11"/>
        <rFont val="ＭＳ Ｐゴシック"/>
        <family val="3"/>
        <charset val="128"/>
      </rPr>
      <t>×</t>
    </r>
    <phoneticPr fontId="1"/>
  </si>
  <si>
    <t>Hl</t>
    <phoneticPr fontId="1"/>
  </si>
  <si>
    <t>＝</t>
    <phoneticPr fontId="1"/>
  </si>
  <si>
    <r>
      <t xml:space="preserve"> </t>
    </r>
    <r>
      <rPr>
        <sz val="11"/>
        <rFont val="Century"/>
        <family val="1"/>
      </rPr>
      <t>+ a</t>
    </r>
    <r>
      <rPr>
        <vertAlign val="subscript"/>
        <sz val="11"/>
        <rFont val="Century"/>
        <family val="1"/>
      </rPr>
      <t xml:space="preserve">0 </t>
    </r>
    <r>
      <rPr>
        <sz val="11"/>
        <rFont val="Century"/>
        <family val="1"/>
      </rPr>
      <t>=</t>
    </r>
    <phoneticPr fontId="1"/>
  </si>
  <si>
    <r>
      <t>m</t>
    </r>
    <r>
      <rPr>
        <vertAlign val="superscript"/>
        <sz val="11"/>
        <rFont val="Century"/>
        <family val="1"/>
      </rPr>
      <t>3</t>
    </r>
    <r>
      <rPr>
        <vertAlign val="subscript"/>
        <sz val="11"/>
        <rFont val="Century"/>
        <family val="1"/>
      </rPr>
      <t>N</t>
    </r>
    <r>
      <rPr>
        <sz val="11"/>
        <rFont val="Century"/>
        <family val="1"/>
      </rPr>
      <t>/kg</t>
    </r>
    <phoneticPr fontId="1"/>
  </si>
  <si>
    <r>
      <t>G</t>
    </r>
    <r>
      <rPr>
        <vertAlign val="subscript"/>
        <sz val="11"/>
        <rFont val="Century"/>
        <family val="1"/>
      </rPr>
      <t>0w</t>
    </r>
    <r>
      <rPr>
        <sz val="11"/>
        <rFont val="Century"/>
        <family val="1"/>
      </rPr>
      <t xml:space="preserve"> = b</t>
    </r>
    <r>
      <rPr>
        <sz val="11"/>
        <rFont val="ＭＳ Ｐゴシック"/>
        <family val="3"/>
        <charset val="128"/>
      </rPr>
      <t>×</t>
    </r>
    <phoneticPr fontId="1"/>
  </si>
  <si>
    <r>
      <t xml:space="preserve"> </t>
    </r>
    <r>
      <rPr>
        <sz val="11"/>
        <rFont val="Century"/>
        <family val="1"/>
      </rPr>
      <t>+ b</t>
    </r>
    <r>
      <rPr>
        <vertAlign val="subscript"/>
        <sz val="11"/>
        <rFont val="Century"/>
        <family val="1"/>
      </rPr>
      <t xml:space="preserve">0 </t>
    </r>
    <r>
      <rPr>
        <sz val="11"/>
        <rFont val="Century"/>
        <family val="1"/>
      </rPr>
      <t>=</t>
    </r>
    <phoneticPr fontId="1"/>
  </si>
  <si>
    <t>　3) 空気過剰係数</t>
    <rPh sb="4" eb="6">
      <t>クウキ</t>
    </rPh>
    <rPh sb="6" eb="8">
      <t>カジョウ</t>
    </rPh>
    <rPh sb="8" eb="10">
      <t>ケイスウ</t>
    </rPh>
    <phoneticPr fontId="1"/>
  </si>
  <si>
    <t>m =</t>
    <phoneticPr fontId="1"/>
  </si>
  <si>
    <r>
      <t>21-O</t>
    </r>
    <r>
      <rPr>
        <vertAlign val="subscript"/>
        <sz val="11"/>
        <rFont val="ＭＳ Ｐゴシック"/>
        <family val="3"/>
        <charset val="128"/>
      </rPr>
      <t>2</t>
    </r>
    <phoneticPr fontId="1"/>
  </si>
  <si>
    <t>21-</t>
    <phoneticPr fontId="1"/>
  </si>
  <si>
    <t>　4) 単位当たりの湿りガス量</t>
    <rPh sb="4" eb="6">
      <t>タンイ</t>
    </rPh>
    <rPh sb="6" eb="7">
      <t>ア</t>
    </rPh>
    <rPh sb="10" eb="11">
      <t>シメ</t>
    </rPh>
    <rPh sb="14" eb="15">
      <t>リョウ</t>
    </rPh>
    <phoneticPr fontId="1"/>
  </si>
  <si>
    <r>
      <t>G</t>
    </r>
    <r>
      <rPr>
        <vertAlign val="subscript"/>
        <sz val="11"/>
        <rFont val="Century"/>
        <family val="1"/>
      </rPr>
      <t>w</t>
    </r>
    <r>
      <rPr>
        <sz val="11"/>
        <rFont val="Century"/>
        <family val="1"/>
      </rPr>
      <t xml:space="preserve"> = G</t>
    </r>
    <r>
      <rPr>
        <vertAlign val="subscript"/>
        <sz val="11"/>
        <rFont val="Century"/>
        <family val="1"/>
      </rPr>
      <t>0w</t>
    </r>
    <r>
      <rPr>
        <sz val="11"/>
        <rFont val="Century"/>
        <family val="1"/>
      </rPr>
      <t>+ (m-1)</t>
    </r>
    <r>
      <rPr>
        <sz val="11"/>
        <rFont val="ＭＳ Ｐゴシック"/>
        <family val="3"/>
        <charset val="128"/>
      </rPr>
      <t>×</t>
    </r>
    <r>
      <rPr>
        <sz val="11"/>
        <rFont val="Century"/>
        <family val="1"/>
      </rPr>
      <t>A</t>
    </r>
    <r>
      <rPr>
        <vertAlign val="subscript"/>
        <sz val="11"/>
        <rFont val="Century"/>
        <family val="1"/>
      </rPr>
      <t>0</t>
    </r>
    <r>
      <rPr>
        <sz val="11"/>
        <rFont val="ＭＳ Ｐゴシック"/>
        <family val="3"/>
        <charset val="128"/>
      </rPr>
      <t>＝</t>
    </r>
    <phoneticPr fontId="1"/>
  </si>
  <si>
    <t>×</t>
    <phoneticPr fontId="1"/>
  </si>
  <si>
    <r>
      <t>m</t>
    </r>
    <r>
      <rPr>
        <vertAlign val="superscript"/>
        <sz val="11"/>
        <rFont val="Century"/>
        <family val="1"/>
      </rPr>
      <t>3</t>
    </r>
    <r>
      <rPr>
        <vertAlign val="subscript"/>
        <sz val="11"/>
        <rFont val="Century"/>
        <family val="1"/>
      </rPr>
      <t>N</t>
    </r>
    <r>
      <rPr>
        <sz val="11"/>
        <rFont val="Century"/>
        <family val="1"/>
      </rPr>
      <t>/kg or m</t>
    </r>
    <r>
      <rPr>
        <vertAlign val="superscript"/>
        <sz val="11"/>
        <rFont val="Century"/>
        <family val="1"/>
      </rPr>
      <t>3</t>
    </r>
    <r>
      <rPr>
        <vertAlign val="subscript"/>
        <sz val="11"/>
        <rFont val="Century"/>
        <family val="1"/>
      </rPr>
      <t>N</t>
    </r>
    <phoneticPr fontId="1"/>
  </si>
  <si>
    <t>　5) 単位当たりの乾きガス量</t>
    <rPh sb="4" eb="6">
      <t>タンイ</t>
    </rPh>
    <rPh sb="6" eb="7">
      <t>ア</t>
    </rPh>
    <rPh sb="10" eb="11">
      <t>カワ</t>
    </rPh>
    <rPh sb="14" eb="15">
      <t>リョウ</t>
    </rPh>
    <phoneticPr fontId="1"/>
  </si>
  <si>
    <r>
      <t>G</t>
    </r>
    <r>
      <rPr>
        <vertAlign val="subscript"/>
        <sz val="11"/>
        <rFont val="Century"/>
        <family val="1"/>
      </rPr>
      <t>d</t>
    </r>
    <r>
      <rPr>
        <sz val="11"/>
        <rFont val="Century"/>
        <family val="1"/>
      </rPr>
      <t xml:space="preserve"> = G</t>
    </r>
    <r>
      <rPr>
        <vertAlign val="subscript"/>
        <sz val="11"/>
        <rFont val="Century"/>
        <family val="1"/>
      </rPr>
      <t>w-</t>
    </r>
    <r>
      <rPr>
        <sz val="11"/>
        <rFont val="Century"/>
        <family val="1"/>
      </rPr>
      <t xml:space="preserve"> (11.2h+1.24w)</t>
    </r>
    <r>
      <rPr>
        <sz val="11"/>
        <rFont val="ＭＳ Ｐゴシック"/>
        <family val="3"/>
        <charset val="128"/>
      </rPr>
      <t>＝</t>
    </r>
    <phoneticPr fontId="1"/>
  </si>
  <si>
    <t>=</t>
    <phoneticPr fontId="1"/>
  </si>
  <si>
    <t>　　　湿り排ガス量(最大)</t>
    <rPh sb="3" eb="4">
      <t>シメ</t>
    </rPh>
    <rPh sb="5" eb="6">
      <t>オシヒラ</t>
    </rPh>
    <rPh sb="8" eb="9">
      <t>リョウ</t>
    </rPh>
    <rPh sb="10" eb="12">
      <t>サイダイ</t>
    </rPh>
    <phoneticPr fontId="1"/>
  </si>
  <si>
    <r>
      <t>Q</t>
    </r>
    <r>
      <rPr>
        <vertAlign val="subscript"/>
        <sz val="11"/>
        <rFont val="Century"/>
        <family val="1"/>
      </rPr>
      <t>0w</t>
    </r>
    <r>
      <rPr>
        <sz val="11"/>
        <rFont val="Century"/>
        <family val="1"/>
      </rPr>
      <t xml:space="preserve"> = L</t>
    </r>
    <r>
      <rPr>
        <vertAlign val="subscript"/>
        <sz val="11"/>
        <rFont val="Century"/>
        <family val="1"/>
      </rPr>
      <t>m</t>
    </r>
    <r>
      <rPr>
        <sz val="11"/>
        <rFont val="ＭＳ Ｐゴシック"/>
        <family val="3"/>
        <charset val="128"/>
      </rPr>
      <t>×</t>
    </r>
    <r>
      <rPr>
        <sz val="11"/>
        <rFont val="Symbol"/>
        <family val="1"/>
        <charset val="2"/>
      </rPr>
      <t>g</t>
    </r>
    <r>
      <rPr>
        <sz val="11"/>
        <rFont val="ＭＳ Ｐゴシック"/>
        <family val="3"/>
        <charset val="128"/>
      </rPr>
      <t>×</t>
    </r>
    <r>
      <rPr>
        <sz val="11"/>
        <rFont val="Century"/>
        <family val="1"/>
      </rPr>
      <t>G</t>
    </r>
    <r>
      <rPr>
        <vertAlign val="subscript"/>
        <sz val="11"/>
        <rFont val="Century"/>
        <family val="1"/>
      </rPr>
      <t>w</t>
    </r>
    <r>
      <rPr>
        <sz val="11"/>
        <rFont val="ＭＳ Ｐゴシック"/>
        <family val="3"/>
        <charset val="128"/>
      </rPr>
      <t>＝</t>
    </r>
    <phoneticPr fontId="1"/>
  </si>
  <si>
    <t>　　　湿り排ガス量(通常)</t>
    <rPh sb="3" eb="4">
      <t>シメ</t>
    </rPh>
    <rPh sb="5" eb="6">
      <t>オシヒラ</t>
    </rPh>
    <rPh sb="8" eb="9">
      <t>リョウ</t>
    </rPh>
    <rPh sb="10" eb="12">
      <t>ツウジョウ</t>
    </rPh>
    <phoneticPr fontId="1"/>
  </si>
  <si>
    <r>
      <t>Q’</t>
    </r>
    <r>
      <rPr>
        <vertAlign val="subscript"/>
        <sz val="11"/>
        <rFont val="Century"/>
        <family val="1"/>
      </rPr>
      <t>0w</t>
    </r>
    <r>
      <rPr>
        <sz val="11"/>
        <rFont val="Century"/>
        <family val="1"/>
      </rPr>
      <t xml:space="preserve"> = Q</t>
    </r>
    <r>
      <rPr>
        <vertAlign val="subscript"/>
        <sz val="11"/>
        <rFont val="Century"/>
        <family val="1"/>
      </rPr>
      <t>0w</t>
    </r>
    <r>
      <rPr>
        <sz val="11"/>
        <rFont val="ＭＳ Ｐゴシック"/>
        <family val="3"/>
        <charset val="128"/>
      </rPr>
      <t>×</t>
    </r>
    <r>
      <rPr>
        <sz val="11"/>
        <rFont val="Century"/>
        <family val="1"/>
      </rPr>
      <t>(Ln/Lm)</t>
    </r>
    <r>
      <rPr>
        <sz val="11"/>
        <rFont val="ＭＳ Ｐゴシック"/>
        <family val="3"/>
        <charset val="128"/>
      </rPr>
      <t>＝</t>
    </r>
    <phoneticPr fontId="1"/>
  </si>
  <si>
    <t>　　　乾き排ガス量(最大)</t>
    <rPh sb="3" eb="4">
      <t>カワ</t>
    </rPh>
    <rPh sb="5" eb="6">
      <t>オシヒラ</t>
    </rPh>
    <rPh sb="8" eb="9">
      <t>リョウ</t>
    </rPh>
    <rPh sb="10" eb="12">
      <t>サイダイ</t>
    </rPh>
    <phoneticPr fontId="1"/>
  </si>
  <si>
    <r>
      <t>Q</t>
    </r>
    <r>
      <rPr>
        <vertAlign val="subscript"/>
        <sz val="11"/>
        <rFont val="Century"/>
        <family val="1"/>
      </rPr>
      <t>0d</t>
    </r>
    <r>
      <rPr>
        <sz val="11"/>
        <rFont val="Century"/>
        <family val="1"/>
      </rPr>
      <t xml:space="preserve"> = L</t>
    </r>
    <r>
      <rPr>
        <vertAlign val="subscript"/>
        <sz val="11"/>
        <rFont val="Century"/>
        <family val="1"/>
      </rPr>
      <t>m</t>
    </r>
    <r>
      <rPr>
        <sz val="11"/>
        <rFont val="ＭＳ Ｐゴシック"/>
        <family val="3"/>
        <charset val="128"/>
      </rPr>
      <t>×</t>
    </r>
    <r>
      <rPr>
        <sz val="11"/>
        <rFont val="Symbol"/>
        <family val="1"/>
        <charset val="2"/>
      </rPr>
      <t>g</t>
    </r>
    <r>
      <rPr>
        <sz val="11"/>
        <rFont val="ＭＳ Ｐゴシック"/>
        <family val="3"/>
        <charset val="128"/>
      </rPr>
      <t>×</t>
    </r>
    <r>
      <rPr>
        <sz val="11"/>
        <rFont val="Century"/>
        <family val="1"/>
      </rPr>
      <t>G</t>
    </r>
    <r>
      <rPr>
        <vertAlign val="subscript"/>
        <sz val="11"/>
        <rFont val="Century"/>
        <family val="1"/>
      </rPr>
      <t>d</t>
    </r>
    <r>
      <rPr>
        <sz val="11"/>
        <rFont val="ＭＳ Ｐゴシック"/>
        <family val="3"/>
        <charset val="128"/>
      </rPr>
      <t>＝</t>
    </r>
    <phoneticPr fontId="1"/>
  </si>
  <si>
    <t>　　　乾き排ガス量(通常)</t>
    <rPh sb="3" eb="4">
      <t>カワ</t>
    </rPh>
    <rPh sb="5" eb="6">
      <t>オシヒラ</t>
    </rPh>
    <rPh sb="8" eb="9">
      <t>リョウ</t>
    </rPh>
    <rPh sb="10" eb="12">
      <t>ツウジョウ</t>
    </rPh>
    <phoneticPr fontId="1"/>
  </si>
  <si>
    <r>
      <t>Q’</t>
    </r>
    <r>
      <rPr>
        <vertAlign val="subscript"/>
        <sz val="11"/>
        <rFont val="Century"/>
        <family val="1"/>
      </rPr>
      <t>0d</t>
    </r>
    <r>
      <rPr>
        <sz val="11"/>
        <rFont val="Century"/>
        <family val="1"/>
      </rPr>
      <t xml:space="preserve"> = Q</t>
    </r>
    <r>
      <rPr>
        <vertAlign val="subscript"/>
        <sz val="11"/>
        <rFont val="Century"/>
        <family val="1"/>
      </rPr>
      <t>0d</t>
    </r>
    <r>
      <rPr>
        <sz val="11"/>
        <rFont val="ＭＳ Ｐゴシック"/>
        <family val="3"/>
        <charset val="128"/>
      </rPr>
      <t>×</t>
    </r>
    <r>
      <rPr>
        <sz val="11"/>
        <rFont val="Century"/>
        <family val="1"/>
      </rPr>
      <t>(Ln/Lm)</t>
    </r>
    <r>
      <rPr>
        <sz val="11"/>
        <rFont val="ＭＳ Ｐゴシック"/>
        <family val="3"/>
        <charset val="128"/>
      </rPr>
      <t>＝</t>
    </r>
    <phoneticPr fontId="1"/>
  </si>
  <si>
    <t>1．排出ガス量</t>
    <rPh sb="2" eb="4">
      <t>ハイシュツ</t>
    </rPh>
    <rPh sb="6" eb="7">
      <t>リョウ</t>
    </rPh>
    <phoneticPr fontId="1"/>
  </si>
  <si>
    <t>2．排出速度</t>
    <rPh sb="2" eb="4">
      <t>ハイシュツ</t>
    </rPh>
    <rPh sb="4" eb="6">
      <t>ソクド</t>
    </rPh>
    <phoneticPr fontId="1"/>
  </si>
  <si>
    <r>
      <t>m</t>
    </r>
    <r>
      <rPr>
        <vertAlign val="superscript"/>
        <sz val="11"/>
        <rFont val="Century"/>
        <family val="1"/>
      </rPr>
      <t>3</t>
    </r>
    <r>
      <rPr>
        <vertAlign val="subscript"/>
        <sz val="11"/>
        <rFont val="Century"/>
        <family val="1"/>
      </rPr>
      <t>N</t>
    </r>
    <r>
      <rPr>
        <sz val="11"/>
        <rFont val="Century"/>
        <family val="1"/>
      </rPr>
      <t>/h</t>
    </r>
    <phoneticPr fontId="1"/>
  </si>
  <si>
    <t>l・kg</t>
    <phoneticPr fontId="1"/>
  </si>
  <si>
    <r>
      <t>残存酸素濃度　</t>
    </r>
    <r>
      <rPr>
        <sz val="11"/>
        <rFont val="Century"/>
        <family val="1"/>
      </rPr>
      <t>O</t>
    </r>
    <r>
      <rPr>
        <vertAlign val="subscript"/>
        <sz val="11"/>
        <rFont val="Century"/>
        <family val="1"/>
      </rPr>
      <t>2</t>
    </r>
    <r>
      <rPr>
        <sz val="11"/>
        <rFont val="Century"/>
        <family val="1"/>
      </rPr>
      <t>=</t>
    </r>
    <phoneticPr fontId="1"/>
  </si>
  <si>
    <t>％</t>
    <phoneticPr fontId="1"/>
  </si>
  <si>
    <t>l・kg</t>
    <phoneticPr fontId="1"/>
  </si>
  <si>
    <t>℃</t>
    <phoneticPr fontId="1"/>
  </si>
  <si>
    <t>Ln/Lm=</t>
    <phoneticPr fontId="1"/>
  </si>
  <si>
    <t>kcal/kg</t>
    <phoneticPr fontId="1"/>
  </si>
  <si>
    <t>％</t>
    <phoneticPr fontId="1"/>
  </si>
  <si>
    <t>Hl = Hh-600(9h+w)=Hh-600</t>
    <phoneticPr fontId="1"/>
  </si>
  <si>
    <t>(</t>
    <phoneticPr fontId="1"/>
  </si>
  <si>
    <t>＋</t>
    <phoneticPr fontId="1"/>
  </si>
  <si>
    <t>)</t>
    <phoneticPr fontId="1"/>
  </si>
  <si>
    <t>=</t>
    <phoneticPr fontId="1"/>
  </si>
  <si>
    <t>kcal/kg</t>
    <phoneticPr fontId="1"/>
  </si>
  <si>
    <r>
      <t xml:space="preserve">a </t>
    </r>
    <r>
      <rPr>
        <vertAlign val="subscript"/>
        <sz val="11"/>
        <rFont val="Century"/>
        <family val="1"/>
      </rPr>
      <t>0</t>
    </r>
    <phoneticPr fontId="1"/>
  </si>
  <si>
    <r>
      <t xml:space="preserve">b </t>
    </r>
    <r>
      <rPr>
        <vertAlign val="subscript"/>
        <sz val="11"/>
        <rFont val="ＭＳ Ｐゴシック"/>
        <family val="3"/>
        <charset val="128"/>
      </rPr>
      <t>0</t>
    </r>
    <phoneticPr fontId="1"/>
  </si>
  <si>
    <r>
      <t>m</t>
    </r>
    <r>
      <rPr>
        <vertAlign val="superscript"/>
        <sz val="11"/>
        <rFont val="ＭＳ Ｐゴシック"/>
        <family val="3"/>
        <charset val="128"/>
      </rPr>
      <t>3</t>
    </r>
    <r>
      <rPr>
        <vertAlign val="subscript"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/kg</t>
    </r>
    <phoneticPr fontId="1"/>
  </si>
  <si>
    <r>
      <t>A</t>
    </r>
    <r>
      <rPr>
        <vertAlign val="subscript"/>
        <sz val="11"/>
        <rFont val="Century"/>
        <family val="1"/>
      </rPr>
      <t>0</t>
    </r>
    <r>
      <rPr>
        <sz val="11"/>
        <rFont val="Century"/>
        <family val="1"/>
      </rPr>
      <t xml:space="preserve"> = a</t>
    </r>
    <r>
      <rPr>
        <sz val="11"/>
        <rFont val="ＭＳ Ｐゴシック"/>
        <family val="3"/>
        <charset val="128"/>
      </rPr>
      <t>×</t>
    </r>
    <phoneticPr fontId="1"/>
  </si>
  <si>
    <t>Hl</t>
    <phoneticPr fontId="1"/>
  </si>
  <si>
    <r>
      <t xml:space="preserve"> </t>
    </r>
    <r>
      <rPr>
        <sz val="11"/>
        <rFont val="Century"/>
        <family val="1"/>
      </rPr>
      <t>+ a</t>
    </r>
    <r>
      <rPr>
        <vertAlign val="subscript"/>
        <sz val="11"/>
        <rFont val="Century"/>
        <family val="1"/>
      </rPr>
      <t xml:space="preserve">0 </t>
    </r>
    <r>
      <rPr>
        <sz val="11"/>
        <rFont val="Century"/>
        <family val="1"/>
      </rPr>
      <t>=</t>
    </r>
    <phoneticPr fontId="1"/>
  </si>
  <si>
    <t>＋</t>
    <phoneticPr fontId="1"/>
  </si>
  <si>
    <t>＝</t>
    <phoneticPr fontId="1"/>
  </si>
  <si>
    <r>
      <t>m</t>
    </r>
    <r>
      <rPr>
        <vertAlign val="superscript"/>
        <sz val="11"/>
        <rFont val="Century"/>
        <family val="1"/>
      </rPr>
      <t>3</t>
    </r>
    <r>
      <rPr>
        <vertAlign val="subscript"/>
        <sz val="11"/>
        <rFont val="Century"/>
        <family val="1"/>
      </rPr>
      <t>N</t>
    </r>
    <r>
      <rPr>
        <sz val="11"/>
        <rFont val="Century"/>
        <family val="1"/>
      </rPr>
      <t>/kg</t>
    </r>
    <phoneticPr fontId="1"/>
  </si>
  <si>
    <r>
      <t>G</t>
    </r>
    <r>
      <rPr>
        <vertAlign val="subscript"/>
        <sz val="11"/>
        <rFont val="Century"/>
        <family val="1"/>
      </rPr>
      <t>0w</t>
    </r>
    <r>
      <rPr>
        <sz val="11"/>
        <rFont val="Century"/>
        <family val="1"/>
      </rPr>
      <t xml:space="preserve"> = b</t>
    </r>
    <r>
      <rPr>
        <sz val="11"/>
        <rFont val="ＭＳ Ｐゴシック"/>
        <family val="3"/>
        <charset val="128"/>
      </rPr>
      <t>×</t>
    </r>
    <phoneticPr fontId="1"/>
  </si>
  <si>
    <r>
      <t xml:space="preserve"> </t>
    </r>
    <r>
      <rPr>
        <sz val="11"/>
        <rFont val="Century"/>
        <family val="1"/>
      </rPr>
      <t>+ b</t>
    </r>
    <r>
      <rPr>
        <vertAlign val="subscript"/>
        <sz val="11"/>
        <rFont val="Century"/>
        <family val="1"/>
      </rPr>
      <t xml:space="preserve">0 </t>
    </r>
    <r>
      <rPr>
        <sz val="11"/>
        <rFont val="Century"/>
        <family val="1"/>
      </rPr>
      <t>=</t>
    </r>
    <phoneticPr fontId="1"/>
  </si>
  <si>
    <t>m =</t>
    <phoneticPr fontId="1"/>
  </si>
  <si>
    <t>=</t>
    <phoneticPr fontId="1"/>
  </si>
  <si>
    <r>
      <t>21-O</t>
    </r>
    <r>
      <rPr>
        <vertAlign val="subscript"/>
        <sz val="11"/>
        <rFont val="ＭＳ Ｐゴシック"/>
        <family val="3"/>
        <charset val="128"/>
      </rPr>
      <t>2</t>
    </r>
    <phoneticPr fontId="1"/>
  </si>
  <si>
    <t>21-</t>
    <phoneticPr fontId="1"/>
  </si>
  <si>
    <r>
      <t>G</t>
    </r>
    <r>
      <rPr>
        <vertAlign val="subscript"/>
        <sz val="11"/>
        <rFont val="Century"/>
        <family val="1"/>
      </rPr>
      <t>w</t>
    </r>
    <r>
      <rPr>
        <sz val="11"/>
        <rFont val="Century"/>
        <family val="1"/>
      </rPr>
      <t xml:space="preserve"> = G</t>
    </r>
    <r>
      <rPr>
        <vertAlign val="subscript"/>
        <sz val="11"/>
        <rFont val="Century"/>
        <family val="1"/>
      </rPr>
      <t>0w</t>
    </r>
    <r>
      <rPr>
        <sz val="11"/>
        <rFont val="Century"/>
        <family val="1"/>
      </rPr>
      <t>+ (m-1)</t>
    </r>
    <r>
      <rPr>
        <sz val="11"/>
        <rFont val="ＭＳ Ｐゴシック"/>
        <family val="3"/>
        <charset val="128"/>
      </rPr>
      <t>×</t>
    </r>
    <r>
      <rPr>
        <sz val="11"/>
        <rFont val="Century"/>
        <family val="1"/>
      </rPr>
      <t>A</t>
    </r>
    <r>
      <rPr>
        <vertAlign val="subscript"/>
        <sz val="11"/>
        <rFont val="Century"/>
        <family val="1"/>
      </rPr>
      <t>0</t>
    </r>
    <r>
      <rPr>
        <sz val="11"/>
        <rFont val="ＭＳ Ｐゴシック"/>
        <family val="3"/>
        <charset val="128"/>
      </rPr>
      <t>＝</t>
    </r>
    <phoneticPr fontId="1"/>
  </si>
  <si>
    <t>×</t>
    <phoneticPr fontId="1"/>
  </si>
  <si>
    <r>
      <t>m</t>
    </r>
    <r>
      <rPr>
        <vertAlign val="superscript"/>
        <sz val="11"/>
        <rFont val="Century"/>
        <family val="1"/>
      </rPr>
      <t>3</t>
    </r>
    <r>
      <rPr>
        <vertAlign val="subscript"/>
        <sz val="11"/>
        <rFont val="Century"/>
        <family val="1"/>
      </rPr>
      <t>N</t>
    </r>
    <r>
      <rPr>
        <sz val="11"/>
        <rFont val="Century"/>
        <family val="1"/>
      </rPr>
      <t>/kg or m</t>
    </r>
    <r>
      <rPr>
        <vertAlign val="superscript"/>
        <sz val="11"/>
        <rFont val="Century"/>
        <family val="1"/>
      </rPr>
      <t>3</t>
    </r>
    <r>
      <rPr>
        <vertAlign val="subscript"/>
        <sz val="11"/>
        <rFont val="Century"/>
        <family val="1"/>
      </rPr>
      <t>N</t>
    </r>
    <phoneticPr fontId="1"/>
  </si>
  <si>
    <r>
      <t>G</t>
    </r>
    <r>
      <rPr>
        <vertAlign val="subscript"/>
        <sz val="11"/>
        <rFont val="Century"/>
        <family val="1"/>
      </rPr>
      <t>d</t>
    </r>
    <r>
      <rPr>
        <sz val="11"/>
        <rFont val="Century"/>
        <family val="1"/>
      </rPr>
      <t xml:space="preserve"> = G</t>
    </r>
    <r>
      <rPr>
        <vertAlign val="subscript"/>
        <sz val="11"/>
        <rFont val="Century"/>
        <family val="1"/>
      </rPr>
      <t>w-</t>
    </r>
    <r>
      <rPr>
        <sz val="11"/>
        <rFont val="Century"/>
        <family val="1"/>
      </rPr>
      <t xml:space="preserve"> (11.2h+1.24w)</t>
    </r>
    <r>
      <rPr>
        <sz val="11"/>
        <rFont val="ＭＳ Ｐゴシック"/>
        <family val="3"/>
        <charset val="128"/>
      </rPr>
      <t>＝</t>
    </r>
    <phoneticPr fontId="1"/>
  </si>
  <si>
    <t>=</t>
    <phoneticPr fontId="1"/>
  </si>
  <si>
    <r>
      <t>Q’</t>
    </r>
    <r>
      <rPr>
        <vertAlign val="subscript"/>
        <sz val="11"/>
        <rFont val="Century"/>
        <family val="1"/>
      </rPr>
      <t>0w</t>
    </r>
    <r>
      <rPr>
        <sz val="11"/>
        <rFont val="Century"/>
        <family val="1"/>
      </rPr>
      <t xml:space="preserve"> = Q</t>
    </r>
    <r>
      <rPr>
        <vertAlign val="subscript"/>
        <sz val="11"/>
        <rFont val="Century"/>
        <family val="1"/>
      </rPr>
      <t>0w</t>
    </r>
    <r>
      <rPr>
        <sz val="11"/>
        <rFont val="ＭＳ Ｐゴシック"/>
        <family val="3"/>
        <charset val="128"/>
      </rPr>
      <t>×</t>
    </r>
    <r>
      <rPr>
        <sz val="11"/>
        <rFont val="Century"/>
        <family val="1"/>
      </rPr>
      <t>(Ln/Lm)</t>
    </r>
    <r>
      <rPr>
        <sz val="11"/>
        <rFont val="ＭＳ Ｐゴシック"/>
        <family val="3"/>
        <charset val="128"/>
      </rPr>
      <t>＝</t>
    </r>
    <phoneticPr fontId="1"/>
  </si>
  <si>
    <r>
      <t>Q’</t>
    </r>
    <r>
      <rPr>
        <vertAlign val="subscript"/>
        <sz val="11"/>
        <rFont val="Century"/>
        <family val="1"/>
      </rPr>
      <t>0d</t>
    </r>
    <r>
      <rPr>
        <sz val="11"/>
        <rFont val="Century"/>
        <family val="1"/>
      </rPr>
      <t xml:space="preserve"> = Q</t>
    </r>
    <r>
      <rPr>
        <vertAlign val="subscript"/>
        <sz val="11"/>
        <rFont val="Century"/>
        <family val="1"/>
      </rPr>
      <t>0d</t>
    </r>
    <r>
      <rPr>
        <sz val="11"/>
        <rFont val="ＭＳ Ｐゴシック"/>
        <family val="3"/>
        <charset val="128"/>
      </rPr>
      <t>×</t>
    </r>
    <r>
      <rPr>
        <sz val="11"/>
        <rFont val="Century"/>
        <family val="1"/>
      </rPr>
      <t>(Ln/Lm)</t>
    </r>
    <r>
      <rPr>
        <sz val="11"/>
        <rFont val="ＭＳ Ｐゴシック"/>
        <family val="3"/>
        <charset val="128"/>
      </rPr>
      <t>＝</t>
    </r>
    <phoneticPr fontId="1"/>
  </si>
  <si>
    <r>
      <t>m</t>
    </r>
    <r>
      <rPr>
        <vertAlign val="superscript"/>
        <sz val="11"/>
        <rFont val="Century"/>
        <family val="1"/>
      </rPr>
      <t>3</t>
    </r>
    <r>
      <rPr>
        <vertAlign val="subscript"/>
        <sz val="11"/>
        <rFont val="Century"/>
        <family val="1"/>
      </rPr>
      <t>N</t>
    </r>
    <r>
      <rPr>
        <sz val="11"/>
        <rFont val="Century"/>
        <family val="1"/>
      </rPr>
      <t>/h</t>
    </r>
    <phoneticPr fontId="1"/>
  </si>
  <si>
    <t>固体燃料</t>
    <rPh sb="0" eb="2">
      <t>コタイ</t>
    </rPh>
    <rPh sb="2" eb="4">
      <t>ネンリョウ</t>
    </rPh>
    <phoneticPr fontId="1"/>
  </si>
  <si>
    <r>
      <t>Q</t>
    </r>
    <r>
      <rPr>
        <vertAlign val="subscript"/>
        <sz val="11"/>
        <rFont val="Century"/>
        <family val="1"/>
      </rPr>
      <t>0w</t>
    </r>
    <r>
      <rPr>
        <sz val="11"/>
        <rFont val="Century"/>
        <family val="1"/>
      </rPr>
      <t xml:space="preserve"> = L</t>
    </r>
    <r>
      <rPr>
        <vertAlign val="subscript"/>
        <sz val="11"/>
        <rFont val="Century"/>
        <family val="1"/>
      </rPr>
      <t>m</t>
    </r>
    <r>
      <rPr>
        <sz val="11"/>
        <rFont val="ＭＳ Ｐゴシック"/>
        <family val="3"/>
        <charset val="128"/>
      </rPr>
      <t>×</t>
    </r>
    <r>
      <rPr>
        <sz val="11"/>
        <rFont val="Century"/>
        <family val="1"/>
      </rPr>
      <t>G</t>
    </r>
    <r>
      <rPr>
        <vertAlign val="subscript"/>
        <sz val="11"/>
        <rFont val="Century"/>
        <family val="1"/>
      </rPr>
      <t>w</t>
    </r>
    <r>
      <rPr>
        <sz val="11"/>
        <rFont val="ＭＳ Ｐゴシック"/>
        <family val="3"/>
        <charset val="128"/>
      </rPr>
      <t>＝</t>
    </r>
    <phoneticPr fontId="1"/>
  </si>
  <si>
    <r>
      <t>Q</t>
    </r>
    <r>
      <rPr>
        <vertAlign val="subscript"/>
        <sz val="11"/>
        <rFont val="Century"/>
        <family val="1"/>
      </rPr>
      <t>0d</t>
    </r>
    <r>
      <rPr>
        <sz val="11"/>
        <rFont val="Century"/>
        <family val="1"/>
      </rPr>
      <t xml:space="preserve"> = L</t>
    </r>
    <r>
      <rPr>
        <vertAlign val="subscript"/>
        <sz val="11"/>
        <rFont val="Century"/>
        <family val="1"/>
      </rPr>
      <t>m</t>
    </r>
    <r>
      <rPr>
        <sz val="11"/>
        <rFont val="ＭＳ Ｐゴシック"/>
        <family val="3"/>
        <charset val="128"/>
      </rPr>
      <t>×</t>
    </r>
    <r>
      <rPr>
        <sz val="11"/>
        <rFont val="Century"/>
        <family val="1"/>
      </rPr>
      <t>G</t>
    </r>
    <r>
      <rPr>
        <vertAlign val="subscript"/>
        <sz val="11"/>
        <rFont val="Century"/>
        <family val="1"/>
      </rPr>
      <t>d</t>
    </r>
    <r>
      <rPr>
        <sz val="11"/>
        <rFont val="ＭＳ Ｐゴシック"/>
        <family val="3"/>
        <charset val="128"/>
      </rPr>
      <t>＝</t>
    </r>
    <phoneticPr fontId="1"/>
  </si>
  <si>
    <t>=</t>
    <phoneticPr fontId="1"/>
  </si>
  <si>
    <r>
      <t>m</t>
    </r>
    <r>
      <rPr>
        <vertAlign val="superscript"/>
        <sz val="11"/>
        <rFont val="Century"/>
        <family val="1"/>
      </rPr>
      <t>3</t>
    </r>
    <r>
      <rPr>
        <vertAlign val="subscript"/>
        <sz val="11"/>
        <rFont val="Century"/>
        <family val="1"/>
      </rPr>
      <t>N</t>
    </r>
    <r>
      <rPr>
        <sz val="11"/>
        <rFont val="Century"/>
        <family val="1"/>
      </rPr>
      <t>/h</t>
    </r>
    <phoneticPr fontId="1"/>
  </si>
  <si>
    <t>燃料の組成(容量比)</t>
    <rPh sb="0" eb="2">
      <t>ネンリョウ</t>
    </rPh>
    <rPh sb="3" eb="5">
      <t>ソセイ</t>
    </rPh>
    <rPh sb="6" eb="8">
      <t>ヨウリョウ</t>
    </rPh>
    <rPh sb="8" eb="9">
      <t>ヒ</t>
    </rPh>
    <phoneticPr fontId="1"/>
  </si>
  <si>
    <t>CO=</t>
    <phoneticPr fontId="1"/>
  </si>
  <si>
    <r>
      <t>H</t>
    </r>
    <r>
      <rPr>
        <vertAlign val="subscript"/>
        <sz val="11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=</t>
    </r>
    <phoneticPr fontId="1"/>
  </si>
  <si>
    <r>
      <t>CH</t>
    </r>
    <r>
      <rPr>
        <vertAlign val="subscript"/>
        <sz val="11"/>
        <rFont val="ＭＳ Ｐゴシック"/>
        <family val="3"/>
        <charset val="128"/>
      </rPr>
      <t>4</t>
    </r>
    <r>
      <rPr>
        <sz val="11"/>
        <rFont val="ＭＳ Ｐゴシック"/>
        <family val="3"/>
        <charset val="128"/>
      </rPr>
      <t>=</t>
    </r>
    <phoneticPr fontId="1"/>
  </si>
  <si>
    <r>
      <t>C</t>
    </r>
    <r>
      <rPr>
        <vertAlign val="subscript"/>
        <sz val="11"/>
        <rFont val="ＭＳ Ｐゴシック"/>
        <family val="3"/>
        <charset val="128"/>
      </rPr>
      <t>3</t>
    </r>
    <r>
      <rPr>
        <sz val="11"/>
        <rFont val="ＭＳ Ｐゴシック"/>
        <family val="3"/>
        <charset val="128"/>
      </rPr>
      <t>H</t>
    </r>
    <r>
      <rPr>
        <vertAlign val="subscript"/>
        <sz val="11"/>
        <rFont val="ＭＳ Ｐゴシック"/>
        <family val="3"/>
        <charset val="128"/>
      </rPr>
      <t>8</t>
    </r>
    <r>
      <rPr>
        <sz val="11"/>
        <rFont val="ＭＳ Ｐゴシック"/>
        <family val="3"/>
        <charset val="128"/>
      </rPr>
      <t>=</t>
    </r>
    <phoneticPr fontId="1"/>
  </si>
  <si>
    <r>
      <t>C</t>
    </r>
    <r>
      <rPr>
        <vertAlign val="subscript"/>
        <sz val="11"/>
        <rFont val="ＭＳ Ｐゴシック"/>
        <family val="3"/>
        <charset val="128"/>
      </rPr>
      <t>4</t>
    </r>
    <r>
      <rPr>
        <sz val="11"/>
        <rFont val="ＭＳ Ｐゴシック"/>
        <family val="3"/>
        <charset val="128"/>
      </rPr>
      <t>H</t>
    </r>
    <r>
      <rPr>
        <vertAlign val="subscript"/>
        <sz val="11"/>
        <rFont val="ＭＳ Ｐゴシック"/>
        <family val="3"/>
        <charset val="128"/>
      </rPr>
      <t>10</t>
    </r>
    <r>
      <rPr>
        <sz val="11"/>
        <rFont val="ＭＳ Ｐゴシック"/>
        <family val="3"/>
        <charset val="128"/>
      </rPr>
      <t>=</t>
    </r>
    <phoneticPr fontId="1"/>
  </si>
  <si>
    <r>
      <t>N</t>
    </r>
    <r>
      <rPr>
        <vertAlign val="subscript"/>
        <sz val="11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=</t>
    </r>
    <phoneticPr fontId="1"/>
  </si>
  <si>
    <r>
      <t>C</t>
    </r>
    <r>
      <rPr>
        <vertAlign val="subscript"/>
        <sz val="11"/>
        <rFont val="Century"/>
        <family val="1"/>
      </rPr>
      <t>2</t>
    </r>
    <r>
      <rPr>
        <sz val="11"/>
        <rFont val="Century"/>
        <family val="1"/>
      </rPr>
      <t>H</t>
    </r>
    <r>
      <rPr>
        <vertAlign val="subscript"/>
        <sz val="11"/>
        <rFont val="Century"/>
        <family val="1"/>
      </rPr>
      <t>4</t>
    </r>
    <r>
      <rPr>
        <sz val="11"/>
        <rFont val="Century"/>
        <family val="1"/>
      </rPr>
      <t>=</t>
    </r>
    <phoneticPr fontId="1"/>
  </si>
  <si>
    <r>
      <t>C</t>
    </r>
    <r>
      <rPr>
        <vertAlign val="subscript"/>
        <sz val="11"/>
        <rFont val="Century"/>
        <family val="1"/>
      </rPr>
      <t>3</t>
    </r>
    <r>
      <rPr>
        <sz val="11"/>
        <rFont val="Century"/>
        <family val="1"/>
      </rPr>
      <t>H</t>
    </r>
    <r>
      <rPr>
        <vertAlign val="subscript"/>
        <sz val="11"/>
        <rFont val="Century"/>
        <family val="1"/>
      </rPr>
      <t>6</t>
    </r>
    <r>
      <rPr>
        <sz val="11"/>
        <rFont val="Century"/>
        <family val="1"/>
      </rPr>
      <t>=</t>
    </r>
    <phoneticPr fontId="1"/>
  </si>
  <si>
    <r>
      <t>C</t>
    </r>
    <r>
      <rPr>
        <vertAlign val="subscript"/>
        <sz val="11"/>
        <rFont val="Century"/>
        <family val="1"/>
      </rPr>
      <t>4</t>
    </r>
    <r>
      <rPr>
        <sz val="11"/>
        <rFont val="Century"/>
        <family val="1"/>
      </rPr>
      <t>H</t>
    </r>
    <r>
      <rPr>
        <vertAlign val="subscript"/>
        <sz val="11"/>
        <rFont val="Century"/>
        <family val="1"/>
      </rPr>
      <t>8</t>
    </r>
    <r>
      <rPr>
        <sz val="11"/>
        <rFont val="Century"/>
        <family val="1"/>
      </rPr>
      <t>=</t>
    </r>
    <phoneticPr fontId="1"/>
  </si>
  <si>
    <r>
      <t>CO</t>
    </r>
    <r>
      <rPr>
        <vertAlign val="subscript"/>
        <sz val="11"/>
        <rFont val="Century"/>
        <family val="1"/>
      </rPr>
      <t>2</t>
    </r>
    <r>
      <rPr>
        <sz val="11"/>
        <rFont val="Century"/>
        <family val="1"/>
      </rPr>
      <t>=</t>
    </r>
    <phoneticPr fontId="1"/>
  </si>
  <si>
    <r>
      <t>O</t>
    </r>
    <r>
      <rPr>
        <vertAlign val="subscript"/>
        <sz val="11"/>
        <rFont val="Century"/>
        <family val="1"/>
      </rPr>
      <t>2</t>
    </r>
    <r>
      <rPr>
        <sz val="11"/>
        <rFont val="Century"/>
        <family val="1"/>
      </rPr>
      <t>=</t>
    </r>
    <phoneticPr fontId="1"/>
  </si>
  <si>
    <t>　1) 理論空気量</t>
    <phoneticPr fontId="1"/>
  </si>
  <si>
    <r>
      <t xml:space="preserve">            + 28.57C</t>
    </r>
    <r>
      <rPr>
        <vertAlign val="subscript"/>
        <sz val="11"/>
        <rFont val="Century"/>
        <family val="1"/>
      </rPr>
      <t>4</t>
    </r>
    <r>
      <rPr>
        <sz val="11"/>
        <rFont val="Century"/>
        <family val="1"/>
      </rPr>
      <t>H</t>
    </r>
    <r>
      <rPr>
        <vertAlign val="subscript"/>
        <sz val="11"/>
        <rFont val="Century"/>
        <family val="1"/>
      </rPr>
      <t>8</t>
    </r>
    <r>
      <rPr>
        <sz val="11"/>
        <rFont val="Century"/>
        <family val="1"/>
      </rPr>
      <t xml:space="preserve"> + 30.95C</t>
    </r>
    <r>
      <rPr>
        <vertAlign val="subscript"/>
        <sz val="11"/>
        <rFont val="Century"/>
        <family val="1"/>
      </rPr>
      <t>4</t>
    </r>
    <r>
      <rPr>
        <sz val="11"/>
        <rFont val="Century"/>
        <family val="1"/>
      </rPr>
      <t>H</t>
    </r>
    <r>
      <rPr>
        <vertAlign val="subscript"/>
        <sz val="11"/>
        <rFont val="Century"/>
        <family val="1"/>
      </rPr>
      <t>10</t>
    </r>
    <r>
      <rPr>
        <sz val="11"/>
        <rFont val="Century"/>
        <family val="1"/>
      </rPr>
      <t xml:space="preserve"> - 4.76O</t>
    </r>
    <r>
      <rPr>
        <vertAlign val="subscript"/>
        <sz val="11"/>
        <rFont val="Century"/>
        <family val="1"/>
      </rPr>
      <t>2</t>
    </r>
    <phoneticPr fontId="1"/>
  </si>
  <si>
    <t>)+9.52</t>
    <phoneticPr fontId="1"/>
  </si>
  <si>
    <t>+</t>
    <phoneticPr fontId="1"/>
  </si>
  <si>
    <r>
      <t>C</t>
    </r>
    <r>
      <rPr>
        <vertAlign val="subscript"/>
        <sz val="11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H</t>
    </r>
    <r>
      <rPr>
        <vertAlign val="subscript"/>
        <sz val="11"/>
        <rFont val="ＭＳ Ｐゴシック"/>
        <family val="3"/>
        <charset val="128"/>
      </rPr>
      <t>6</t>
    </r>
    <r>
      <rPr>
        <sz val="11"/>
        <rFont val="ＭＳ Ｐゴシック"/>
        <family val="3"/>
        <charset val="128"/>
      </rPr>
      <t>=</t>
    </r>
    <phoneticPr fontId="1"/>
  </si>
  <si>
    <r>
      <t xml:space="preserve">    A</t>
    </r>
    <r>
      <rPr>
        <vertAlign val="subscript"/>
        <sz val="11"/>
        <rFont val="Century"/>
        <family val="1"/>
      </rPr>
      <t>0</t>
    </r>
    <r>
      <rPr>
        <sz val="11"/>
        <rFont val="Century"/>
        <family val="1"/>
      </rPr>
      <t xml:space="preserve"> = 2.38(H</t>
    </r>
    <r>
      <rPr>
        <vertAlign val="subscript"/>
        <sz val="11"/>
        <rFont val="Century"/>
        <family val="1"/>
      </rPr>
      <t xml:space="preserve">2 </t>
    </r>
    <r>
      <rPr>
        <sz val="11"/>
        <rFont val="Century"/>
        <family val="1"/>
      </rPr>
      <t>+ CO) + 9.52CH</t>
    </r>
    <r>
      <rPr>
        <vertAlign val="subscript"/>
        <sz val="11"/>
        <rFont val="Century"/>
        <family val="1"/>
      </rPr>
      <t xml:space="preserve">4 </t>
    </r>
    <r>
      <rPr>
        <sz val="11"/>
        <rFont val="Century"/>
        <family val="1"/>
      </rPr>
      <t>+ 14.29C</t>
    </r>
    <r>
      <rPr>
        <vertAlign val="subscript"/>
        <sz val="11"/>
        <rFont val="Century"/>
        <family val="1"/>
      </rPr>
      <t>2</t>
    </r>
    <r>
      <rPr>
        <sz val="11"/>
        <rFont val="Century"/>
        <family val="1"/>
      </rPr>
      <t>H</t>
    </r>
    <r>
      <rPr>
        <vertAlign val="subscript"/>
        <sz val="11"/>
        <rFont val="Century"/>
        <family val="1"/>
      </rPr>
      <t xml:space="preserve">4 </t>
    </r>
    <r>
      <rPr>
        <sz val="11"/>
        <rFont val="Century"/>
        <family val="1"/>
      </rPr>
      <t>+ 16.67C</t>
    </r>
    <r>
      <rPr>
        <vertAlign val="subscript"/>
        <sz val="11"/>
        <rFont val="Century"/>
        <family val="1"/>
      </rPr>
      <t>2</t>
    </r>
    <r>
      <rPr>
        <sz val="11"/>
        <rFont val="Century"/>
        <family val="1"/>
      </rPr>
      <t>H</t>
    </r>
    <r>
      <rPr>
        <vertAlign val="subscript"/>
        <sz val="11"/>
        <rFont val="Century"/>
        <family val="1"/>
      </rPr>
      <t xml:space="preserve">6 </t>
    </r>
    <r>
      <rPr>
        <sz val="11"/>
        <rFont val="Century"/>
        <family val="1"/>
      </rPr>
      <t>+ 21.43C</t>
    </r>
    <r>
      <rPr>
        <vertAlign val="subscript"/>
        <sz val="11"/>
        <rFont val="Century"/>
        <family val="1"/>
      </rPr>
      <t>3</t>
    </r>
    <r>
      <rPr>
        <sz val="11"/>
        <rFont val="Century"/>
        <family val="1"/>
      </rPr>
      <t>H</t>
    </r>
    <r>
      <rPr>
        <vertAlign val="subscript"/>
        <sz val="11"/>
        <rFont val="Century"/>
        <family val="1"/>
      </rPr>
      <t xml:space="preserve">6 </t>
    </r>
    <r>
      <rPr>
        <sz val="11"/>
        <rFont val="Century"/>
        <family val="1"/>
      </rPr>
      <t>+ 23.81C</t>
    </r>
    <r>
      <rPr>
        <vertAlign val="subscript"/>
        <sz val="11"/>
        <rFont val="Century"/>
        <family val="1"/>
      </rPr>
      <t>3</t>
    </r>
    <r>
      <rPr>
        <sz val="11"/>
        <rFont val="Century"/>
        <family val="1"/>
      </rPr>
      <t>H</t>
    </r>
    <r>
      <rPr>
        <vertAlign val="subscript"/>
        <sz val="11"/>
        <rFont val="Century"/>
        <family val="1"/>
      </rPr>
      <t>8</t>
    </r>
    <phoneticPr fontId="1"/>
  </si>
  <si>
    <t xml:space="preserve">       = 2.38  (</t>
    <phoneticPr fontId="1"/>
  </si>
  <si>
    <t>+</t>
    <phoneticPr fontId="1"/>
  </si>
  <si>
    <t>－</t>
    <phoneticPr fontId="1"/>
  </si>
  <si>
    <r>
      <t>m</t>
    </r>
    <r>
      <rPr>
        <vertAlign val="superscript"/>
        <sz val="11"/>
        <rFont val="Century"/>
        <family val="1"/>
      </rPr>
      <t>3</t>
    </r>
    <r>
      <rPr>
        <vertAlign val="subscript"/>
        <sz val="11"/>
        <rFont val="Century"/>
        <family val="1"/>
      </rPr>
      <t>N</t>
    </r>
    <r>
      <rPr>
        <sz val="11"/>
        <rFont val="Century"/>
        <family val="1"/>
      </rPr>
      <t>/m</t>
    </r>
    <r>
      <rPr>
        <vertAlign val="superscript"/>
        <sz val="11"/>
        <rFont val="Century"/>
        <family val="1"/>
      </rPr>
      <t>3</t>
    </r>
    <r>
      <rPr>
        <vertAlign val="subscript"/>
        <sz val="11"/>
        <rFont val="Century"/>
        <family val="1"/>
      </rPr>
      <t>N</t>
    </r>
    <phoneticPr fontId="1"/>
  </si>
  <si>
    <t>　2) 理論湿りガス量</t>
    <rPh sb="4" eb="6">
      <t>リロン</t>
    </rPh>
    <rPh sb="6" eb="7">
      <t>シメ</t>
    </rPh>
    <rPh sb="10" eb="11">
      <t>リョウ</t>
    </rPh>
    <phoneticPr fontId="1"/>
  </si>
  <si>
    <t>　　煙突断面積</t>
    <rPh sb="2" eb="4">
      <t>エントツ</t>
    </rPh>
    <rPh sb="4" eb="7">
      <t>ダンメンセキ</t>
    </rPh>
    <phoneticPr fontId="1"/>
  </si>
  <si>
    <r>
      <t xml:space="preserve">       A = </t>
    </r>
    <r>
      <rPr>
        <vertAlign val="superscript"/>
        <sz val="11"/>
        <rFont val="Century"/>
        <family val="1"/>
      </rPr>
      <t/>
    </r>
    <phoneticPr fontId="1"/>
  </si>
  <si>
    <t>縦</t>
    <rPh sb="0" eb="1">
      <t>タテ</t>
    </rPh>
    <phoneticPr fontId="1"/>
  </si>
  <si>
    <t>横</t>
    <rPh sb="0" eb="1">
      <t>ヨコ</t>
    </rPh>
    <phoneticPr fontId="1"/>
  </si>
  <si>
    <t>頭部の内径(形状:○)</t>
    <rPh sb="0" eb="2">
      <t>トウブ</t>
    </rPh>
    <rPh sb="3" eb="5">
      <t>ナイケイ</t>
    </rPh>
    <rPh sb="6" eb="8">
      <t>ケイジョウ</t>
    </rPh>
    <phoneticPr fontId="1"/>
  </si>
  <si>
    <t>頭部の寸法(形状:□)</t>
    <rPh sb="0" eb="2">
      <t>トウブ</t>
    </rPh>
    <rPh sb="3" eb="5">
      <t>スンポウ</t>
    </rPh>
    <rPh sb="6" eb="8">
      <t>ケイジョウ</t>
    </rPh>
    <phoneticPr fontId="1"/>
  </si>
  <si>
    <t>直径</t>
    <rPh sb="0" eb="2">
      <t>チョッケイ</t>
    </rPh>
    <phoneticPr fontId="1"/>
  </si>
  <si>
    <t>煙突傘の有無(0：無,1：有)</t>
    <rPh sb="0" eb="2">
      <t>エントツ</t>
    </rPh>
    <rPh sb="2" eb="3">
      <t>カサ</t>
    </rPh>
    <rPh sb="4" eb="6">
      <t>ウム</t>
    </rPh>
    <rPh sb="9" eb="10">
      <t>ム</t>
    </rPh>
    <rPh sb="13" eb="14">
      <t>アリ</t>
    </rPh>
    <phoneticPr fontId="1"/>
  </si>
  <si>
    <t>m</t>
    <phoneticPr fontId="1"/>
  </si>
  <si>
    <t>m</t>
    <phoneticPr fontId="1"/>
  </si>
  <si>
    <r>
      <t>m</t>
    </r>
    <r>
      <rPr>
        <vertAlign val="superscript"/>
        <sz val="11"/>
        <rFont val="ＭＳ Ｐゴシック"/>
        <family val="3"/>
        <charset val="128"/>
      </rPr>
      <t>2</t>
    </r>
    <phoneticPr fontId="1"/>
  </si>
  <si>
    <t>　　排出速度(最大)</t>
    <rPh sb="2" eb="4">
      <t>ハイシュツ</t>
    </rPh>
    <rPh sb="4" eb="6">
      <t>ソクド</t>
    </rPh>
    <rPh sb="7" eb="9">
      <t>サイダイ</t>
    </rPh>
    <phoneticPr fontId="1"/>
  </si>
  <si>
    <r>
      <t xml:space="preserve">       V = </t>
    </r>
    <r>
      <rPr>
        <vertAlign val="superscript"/>
        <sz val="11"/>
        <rFont val="Century"/>
        <family val="1"/>
      </rPr>
      <t/>
    </r>
    <phoneticPr fontId="1"/>
  </si>
  <si>
    <t>A</t>
    <phoneticPr fontId="1"/>
  </si>
  <si>
    <r>
      <t>Q</t>
    </r>
    <r>
      <rPr>
        <vertAlign val="subscript"/>
        <sz val="11"/>
        <rFont val="Century"/>
        <family val="1"/>
      </rPr>
      <t>0w</t>
    </r>
    <phoneticPr fontId="1"/>
  </si>
  <si>
    <t>273+t</t>
    <phoneticPr fontId="1"/>
  </si>
  <si>
    <t>×</t>
    <phoneticPr fontId="1"/>
  </si>
  <si>
    <t>＝</t>
    <phoneticPr fontId="1"/>
  </si>
  <si>
    <t>　　排出速度(通常)</t>
    <rPh sb="2" eb="4">
      <t>ハイシュツ</t>
    </rPh>
    <rPh sb="4" eb="6">
      <t>ソクド</t>
    </rPh>
    <rPh sb="7" eb="9">
      <t>ツウジョウ</t>
    </rPh>
    <phoneticPr fontId="1"/>
  </si>
  <si>
    <r>
      <t xml:space="preserve">       V’ = </t>
    </r>
    <r>
      <rPr>
        <vertAlign val="superscript"/>
        <sz val="11"/>
        <rFont val="Century"/>
        <family val="1"/>
      </rPr>
      <t/>
    </r>
    <phoneticPr fontId="1"/>
  </si>
  <si>
    <r>
      <t>V</t>
    </r>
    <r>
      <rPr>
        <sz val="11"/>
        <rFont val="ＭＳ Ｐ明朝"/>
        <family val="1"/>
        <charset val="128"/>
      </rPr>
      <t>×(Ln/Lm)＝</t>
    </r>
    <phoneticPr fontId="1"/>
  </si>
  <si>
    <t>m/秒</t>
    <rPh sb="2" eb="3">
      <t>ビョウ</t>
    </rPh>
    <phoneticPr fontId="1"/>
  </si>
  <si>
    <t>3．煙突補正高さの計算</t>
    <rPh sb="2" eb="4">
      <t>エントツ</t>
    </rPh>
    <rPh sb="4" eb="6">
      <t>ホセイ</t>
    </rPh>
    <rPh sb="6" eb="7">
      <t>タカ</t>
    </rPh>
    <rPh sb="9" eb="11">
      <t>ケイサン</t>
    </rPh>
    <phoneticPr fontId="1"/>
  </si>
  <si>
    <t>　1) 速度による上昇高さ(最大)</t>
    <rPh sb="4" eb="6">
      <t>ソクド</t>
    </rPh>
    <rPh sb="9" eb="11">
      <t>ジョウショウ</t>
    </rPh>
    <rPh sb="11" eb="12">
      <t>タカ</t>
    </rPh>
    <rPh sb="14" eb="16">
      <t>サイダイ</t>
    </rPh>
    <phoneticPr fontId="1"/>
  </si>
  <si>
    <r>
      <t>Hm</t>
    </r>
    <r>
      <rPr>
        <sz val="11"/>
        <rFont val="ＭＳ Ｐ明朝"/>
        <family val="1"/>
        <charset val="128"/>
      </rPr>
      <t>＝</t>
    </r>
    <phoneticPr fontId="1"/>
  </si>
  <si>
    <r>
      <t>Q</t>
    </r>
    <r>
      <rPr>
        <vertAlign val="subscript"/>
        <sz val="11"/>
        <rFont val="Century"/>
        <family val="1"/>
      </rPr>
      <t>0w</t>
    </r>
    <r>
      <rPr>
        <sz val="11"/>
        <rFont val="ＭＳ Ｐ明朝"/>
        <family val="1"/>
        <charset val="128"/>
      </rPr>
      <t>×V</t>
    </r>
    <phoneticPr fontId="1"/>
  </si>
  <si>
    <t>100+</t>
    <phoneticPr fontId="1"/>
  </si>
  <si>
    <t>V</t>
    <phoneticPr fontId="1"/>
  </si>
  <si>
    <t>J=</t>
    <phoneticPr fontId="1"/>
  </si>
  <si>
    <r>
      <t>　2) 係数</t>
    </r>
    <r>
      <rPr>
        <sz val="11"/>
        <rFont val="Century"/>
        <family val="1"/>
      </rPr>
      <t>J</t>
    </r>
    <r>
      <rPr>
        <sz val="11"/>
        <rFont val="ＭＳ Ｐ明朝"/>
        <family val="1"/>
        <charset val="128"/>
      </rPr>
      <t xml:space="preserve"> (最大)</t>
    </r>
    <rPh sb="4" eb="6">
      <t>ケイスウ</t>
    </rPh>
    <rPh sb="9" eb="11">
      <t>サイダイ</t>
    </rPh>
    <phoneticPr fontId="1"/>
  </si>
  <si>
    <t>ｔ-15</t>
    <phoneticPr fontId="1"/>
  </si>
  <si>
    <r>
      <t xml:space="preserve">  </t>
    </r>
    <r>
      <rPr>
        <sz val="11"/>
        <rFont val="ＭＳ Ｐ明朝"/>
        <family val="1"/>
        <charset val="128"/>
      </rPr>
      <t>　</t>
    </r>
    <r>
      <rPr>
        <sz val="11"/>
        <rFont val="Century"/>
        <family val="1"/>
      </rPr>
      <t xml:space="preserve"> (1460-296 </t>
    </r>
    <r>
      <rPr>
        <sz val="11"/>
        <rFont val="ＭＳ Ｐ明朝"/>
        <family val="1"/>
        <charset val="128"/>
      </rPr>
      <t>×</t>
    </r>
    <phoneticPr fontId="1"/>
  </si>
  <si>
    <t>)+1</t>
    <phoneticPr fontId="1"/>
  </si>
  <si>
    <t xml:space="preserve"> =</t>
    <phoneticPr fontId="1"/>
  </si>
  <si>
    <r>
      <t>　</t>
    </r>
    <r>
      <rPr>
        <sz val="11"/>
        <rFont val="Century"/>
        <family val="1"/>
      </rPr>
      <t>3</t>
    </r>
    <r>
      <rPr>
        <sz val="11"/>
        <rFont val="ＭＳ Ｐ明朝"/>
        <family val="1"/>
        <charset val="128"/>
      </rPr>
      <t>) 浮力による上昇高さ(最大)</t>
    </r>
    <rPh sb="4" eb="6">
      <t>フリョク</t>
    </rPh>
    <rPh sb="9" eb="11">
      <t>ジョウショウ</t>
    </rPh>
    <rPh sb="11" eb="12">
      <t>タカ</t>
    </rPh>
    <rPh sb="14" eb="16">
      <t>サイダイ</t>
    </rPh>
    <phoneticPr fontId="1"/>
  </si>
  <si>
    <t>J</t>
    <phoneticPr fontId="1"/>
  </si>
  <si>
    <r>
      <t>―</t>
    </r>
    <r>
      <rPr>
        <sz val="11"/>
        <rFont val="Century"/>
        <family val="1"/>
      </rPr>
      <t>1)</t>
    </r>
    <phoneticPr fontId="1"/>
  </si>
  <si>
    <r>
      <t xml:space="preserve"> </t>
    </r>
    <r>
      <rPr>
        <sz val="11"/>
        <rFont val="ＭＳ Ｐ明朝"/>
        <family val="1"/>
        <charset val="128"/>
      </rPr>
      <t>　　</t>
    </r>
    <r>
      <rPr>
        <sz val="11"/>
        <rFont val="Century"/>
        <family val="1"/>
      </rPr>
      <t xml:space="preserve">    = 5.89</t>
    </r>
    <r>
      <rPr>
        <sz val="11"/>
        <rFont val="ＭＳ Ｐ明朝"/>
        <family val="1"/>
        <charset val="128"/>
      </rPr>
      <t>×</t>
    </r>
    <r>
      <rPr>
        <sz val="11"/>
        <rFont val="Century"/>
        <family val="1"/>
      </rPr>
      <t>10</t>
    </r>
    <r>
      <rPr>
        <vertAlign val="superscript"/>
        <sz val="11"/>
        <rFont val="Century"/>
        <family val="1"/>
      </rPr>
      <t>-7</t>
    </r>
    <r>
      <rPr>
        <sz val="11"/>
        <rFont val="ＭＳ Ｐ明朝"/>
        <family val="1"/>
        <charset val="128"/>
      </rPr>
      <t>×</t>
    </r>
    <r>
      <rPr>
        <sz val="11"/>
        <rFont val="Century"/>
        <family val="1"/>
      </rPr>
      <t/>
    </r>
    <phoneticPr fontId="1"/>
  </si>
  <si>
    <r>
      <t xml:space="preserve">    Ht = 5.89</t>
    </r>
    <r>
      <rPr>
        <sz val="11"/>
        <rFont val="ＭＳ Ｐ明朝"/>
        <family val="1"/>
        <charset val="128"/>
      </rPr>
      <t>×</t>
    </r>
    <r>
      <rPr>
        <sz val="11"/>
        <rFont val="Century"/>
        <family val="1"/>
      </rPr>
      <t>10</t>
    </r>
    <r>
      <rPr>
        <vertAlign val="superscript"/>
        <sz val="11"/>
        <rFont val="Century"/>
        <family val="1"/>
      </rPr>
      <t>-7</t>
    </r>
    <r>
      <rPr>
        <sz val="11"/>
        <rFont val="ＭＳ Ｐ明朝"/>
        <family val="1"/>
        <charset val="128"/>
      </rPr>
      <t>×</t>
    </r>
    <r>
      <rPr>
        <sz val="11"/>
        <rFont val="Century"/>
        <family val="1"/>
      </rPr>
      <t>Q</t>
    </r>
    <r>
      <rPr>
        <vertAlign val="subscript"/>
        <sz val="11"/>
        <rFont val="Century"/>
        <family val="1"/>
      </rPr>
      <t>0w</t>
    </r>
    <r>
      <rPr>
        <sz val="11"/>
        <rFont val="ＭＳ Ｐ明朝"/>
        <family val="1"/>
        <charset val="128"/>
      </rPr>
      <t>×</t>
    </r>
    <r>
      <rPr>
        <sz val="11"/>
        <rFont val="Century"/>
        <family val="1"/>
      </rPr>
      <t>(t-15)</t>
    </r>
    <r>
      <rPr>
        <sz val="11"/>
        <rFont val="ＭＳ Ｐ明朝"/>
        <family val="1"/>
        <charset val="128"/>
      </rPr>
      <t>×</t>
    </r>
    <r>
      <rPr>
        <sz val="11"/>
        <rFont val="Century"/>
        <family val="1"/>
      </rPr>
      <t>(2.30logJ +</t>
    </r>
    <phoneticPr fontId="1"/>
  </si>
  <si>
    <r>
      <t>)+1</t>
    </r>
    <r>
      <rPr>
        <sz val="11"/>
        <rFont val="ＭＳ Ｐ明朝"/>
        <family val="1"/>
        <charset val="128"/>
      </rPr>
      <t>　　＝</t>
    </r>
    <phoneticPr fontId="1"/>
  </si>
  <si>
    <t>m</t>
    <phoneticPr fontId="1"/>
  </si>
  <si>
    <t>　   補正煙突高さ(最大)</t>
    <rPh sb="4" eb="6">
      <t>ホセイ</t>
    </rPh>
    <rPh sb="6" eb="8">
      <t>エントツ</t>
    </rPh>
    <rPh sb="8" eb="9">
      <t>タカ</t>
    </rPh>
    <rPh sb="11" eb="13">
      <t>サイダイ</t>
    </rPh>
    <phoneticPr fontId="1"/>
  </si>
  <si>
    <t>傘の有無：</t>
    <rPh sb="0" eb="1">
      <t>カサ</t>
    </rPh>
    <rPh sb="2" eb="4">
      <t>ウム</t>
    </rPh>
    <phoneticPr fontId="1"/>
  </si>
  <si>
    <r>
      <t>H</t>
    </r>
    <r>
      <rPr>
        <vertAlign val="subscript"/>
        <sz val="11"/>
        <rFont val="Century"/>
        <family val="1"/>
      </rPr>
      <t>e</t>
    </r>
    <r>
      <rPr>
        <sz val="11"/>
        <rFont val="Century"/>
        <family val="1"/>
      </rPr>
      <t xml:space="preserve"> = H</t>
    </r>
    <r>
      <rPr>
        <vertAlign val="subscript"/>
        <sz val="11"/>
        <rFont val="Century"/>
        <family val="1"/>
      </rPr>
      <t>0</t>
    </r>
    <r>
      <rPr>
        <sz val="11"/>
        <rFont val="Century"/>
        <family val="1"/>
      </rPr>
      <t xml:space="preserve"> + 0.65</t>
    </r>
    <r>
      <rPr>
        <sz val="11"/>
        <rFont val="ＭＳ Ｐ明朝"/>
        <family val="1"/>
        <charset val="128"/>
      </rPr>
      <t>×</t>
    </r>
    <r>
      <rPr>
        <sz val="11"/>
        <rFont val="Century"/>
        <family val="1"/>
      </rPr>
      <t>(H</t>
    </r>
    <r>
      <rPr>
        <vertAlign val="subscript"/>
        <sz val="11"/>
        <rFont val="Century"/>
        <family val="1"/>
      </rPr>
      <t>m</t>
    </r>
    <r>
      <rPr>
        <sz val="11"/>
        <rFont val="Century"/>
        <family val="1"/>
      </rPr>
      <t xml:space="preserve"> + H</t>
    </r>
    <r>
      <rPr>
        <vertAlign val="subscript"/>
        <sz val="11"/>
        <rFont val="Century"/>
        <family val="1"/>
      </rPr>
      <t>t</t>
    </r>
    <r>
      <rPr>
        <sz val="11"/>
        <rFont val="Century"/>
        <family val="1"/>
      </rPr>
      <t xml:space="preserve">) </t>
    </r>
    <phoneticPr fontId="1"/>
  </si>
  <si>
    <r>
      <t>　　</t>
    </r>
    <r>
      <rPr>
        <sz val="11"/>
        <rFont val="Century"/>
        <family val="1"/>
      </rPr>
      <t xml:space="preserve"> = </t>
    </r>
    <phoneticPr fontId="1"/>
  </si>
  <si>
    <t>4．硫黄酸化物の排出量とK値の適合状況</t>
    <rPh sb="2" eb="4">
      <t>イオウ</t>
    </rPh>
    <rPh sb="4" eb="6">
      <t>サンカ</t>
    </rPh>
    <rPh sb="6" eb="7">
      <t>ブツ</t>
    </rPh>
    <rPh sb="8" eb="10">
      <t>ハイシュツ</t>
    </rPh>
    <rPh sb="10" eb="11">
      <t>リョウ</t>
    </rPh>
    <rPh sb="13" eb="14">
      <t>アタイ</t>
    </rPh>
    <rPh sb="15" eb="17">
      <t>テキゴウ</t>
    </rPh>
    <rPh sb="17" eb="19">
      <t>ジョウキョウ</t>
    </rPh>
    <phoneticPr fontId="1"/>
  </si>
  <si>
    <t>　  硫黄酸化物排出量(最大)</t>
    <rPh sb="3" eb="5">
      <t>イオウ</t>
    </rPh>
    <rPh sb="5" eb="7">
      <t>サンカ</t>
    </rPh>
    <rPh sb="7" eb="8">
      <t>ブツ</t>
    </rPh>
    <rPh sb="8" eb="10">
      <t>ハイシュツ</t>
    </rPh>
    <rPh sb="10" eb="11">
      <t>リョウ</t>
    </rPh>
    <rPh sb="12" eb="14">
      <t>サイダイ</t>
    </rPh>
    <phoneticPr fontId="1"/>
  </si>
  <si>
    <r>
      <t>qm = L</t>
    </r>
    <r>
      <rPr>
        <vertAlign val="subscript"/>
        <sz val="11"/>
        <rFont val="Century"/>
        <family val="1"/>
      </rPr>
      <t xml:space="preserve">m </t>
    </r>
    <r>
      <rPr>
        <sz val="11"/>
        <rFont val="Century"/>
        <family val="1"/>
      </rPr>
      <t>×</t>
    </r>
    <r>
      <rPr>
        <sz val="11"/>
        <rFont val="Century"/>
        <family val="1"/>
      </rPr>
      <t xml:space="preserve"> </t>
    </r>
    <r>
      <rPr>
        <sz val="11"/>
        <rFont val="Symbol"/>
        <family val="1"/>
        <charset val="2"/>
      </rPr>
      <t xml:space="preserve">g </t>
    </r>
    <r>
      <rPr>
        <sz val="11"/>
        <rFont val="Century"/>
        <family val="1"/>
      </rPr>
      <t>×</t>
    </r>
    <r>
      <rPr>
        <sz val="11"/>
        <rFont val="Symbol"/>
        <family val="1"/>
        <charset val="2"/>
      </rPr>
      <t xml:space="preserve"> </t>
    </r>
    <r>
      <rPr>
        <sz val="11"/>
        <rFont val="Century"/>
        <family val="1"/>
      </rPr>
      <t>S</t>
    </r>
    <r>
      <rPr>
        <sz val="11"/>
        <rFont val="Century"/>
        <family val="1"/>
      </rPr>
      <t xml:space="preserve"> </t>
    </r>
    <r>
      <rPr>
        <sz val="11"/>
        <rFont val="Century"/>
        <family val="1"/>
      </rPr>
      <t>×</t>
    </r>
    <r>
      <rPr>
        <sz val="11"/>
        <rFont val="Century"/>
        <family val="1"/>
      </rPr>
      <t xml:space="preserve"> </t>
    </r>
    <r>
      <rPr>
        <sz val="11"/>
        <rFont val="Century"/>
        <family val="1"/>
      </rPr>
      <t>0.007</t>
    </r>
    <phoneticPr fontId="1"/>
  </si>
  <si>
    <t>　  硫黄酸化物排出量(通常)</t>
    <rPh sb="3" eb="5">
      <t>イオウ</t>
    </rPh>
    <rPh sb="5" eb="7">
      <t>サンカ</t>
    </rPh>
    <rPh sb="7" eb="8">
      <t>ブツ</t>
    </rPh>
    <rPh sb="8" eb="10">
      <t>ハイシュツ</t>
    </rPh>
    <rPh sb="10" eb="11">
      <t>リョウ</t>
    </rPh>
    <rPh sb="12" eb="14">
      <t>ツウジョウ</t>
    </rPh>
    <phoneticPr fontId="1"/>
  </si>
  <si>
    <r>
      <t>q</t>
    </r>
    <r>
      <rPr>
        <sz val="11"/>
        <rFont val="Century"/>
        <family val="1"/>
      </rPr>
      <t>n</t>
    </r>
    <r>
      <rPr>
        <sz val="11"/>
        <rFont val="Century"/>
        <family val="1"/>
      </rPr>
      <t xml:space="preserve"> = </t>
    </r>
    <r>
      <rPr>
        <sz val="11"/>
        <rFont val="Century"/>
        <family val="1"/>
      </rPr>
      <t>qm</t>
    </r>
    <r>
      <rPr>
        <vertAlign val="subscript"/>
        <sz val="11"/>
        <rFont val="Century"/>
        <family val="1"/>
      </rPr>
      <t xml:space="preserve"> </t>
    </r>
    <r>
      <rPr>
        <sz val="11"/>
        <rFont val="Century"/>
        <family val="1"/>
      </rPr>
      <t>×</t>
    </r>
    <r>
      <rPr>
        <sz val="11"/>
        <rFont val="Century"/>
        <family val="1"/>
      </rPr>
      <t xml:space="preserve"> (L</t>
    </r>
    <r>
      <rPr>
        <vertAlign val="subscript"/>
        <sz val="11"/>
        <rFont val="Century"/>
        <family val="1"/>
      </rPr>
      <t>n</t>
    </r>
    <r>
      <rPr>
        <sz val="11"/>
        <rFont val="Century"/>
        <family val="1"/>
      </rPr>
      <t>/L</t>
    </r>
    <r>
      <rPr>
        <vertAlign val="subscript"/>
        <sz val="11"/>
        <rFont val="Century"/>
        <family val="1"/>
      </rPr>
      <t>m</t>
    </r>
    <r>
      <rPr>
        <sz val="11"/>
        <rFont val="Century"/>
        <family val="1"/>
      </rPr>
      <t>)</t>
    </r>
    <phoneticPr fontId="1"/>
  </si>
  <si>
    <t>　  硫黄酸化物濃度(最大)</t>
    <rPh sb="3" eb="5">
      <t>イオウ</t>
    </rPh>
    <rPh sb="5" eb="7">
      <t>サンカ</t>
    </rPh>
    <rPh sb="7" eb="8">
      <t>ブツ</t>
    </rPh>
    <rPh sb="8" eb="10">
      <t>ノウド</t>
    </rPh>
    <rPh sb="11" eb="13">
      <t>サイダイ</t>
    </rPh>
    <phoneticPr fontId="1"/>
  </si>
  <si>
    <r>
      <t>qm×10</t>
    </r>
    <r>
      <rPr>
        <vertAlign val="superscript"/>
        <sz val="11"/>
        <rFont val="Century"/>
        <family val="1"/>
      </rPr>
      <t>6</t>
    </r>
    <phoneticPr fontId="1"/>
  </si>
  <si>
    <r>
      <t>Q</t>
    </r>
    <r>
      <rPr>
        <vertAlign val="subscript"/>
        <sz val="11"/>
        <rFont val="Century"/>
        <family val="1"/>
      </rPr>
      <t>od</t>
    </r>
    <phoneticPr fontId="1"/>
  </si>
  <si>
    <r>
      <t>×10</t>
    </r>
    <r>
      <rPr>
        <vertAlign val="superscript"/>
        <sz val="11"/>
        <rFont val="Century"/>
        <family val="1"/>
      </rPr>
      <t>6</t>
    </r>
    <phoneticPr fontId="1"/>
  </si>
  <si>
    <r>
      <t>m</t>
    </r>
    <r>
      <rPr>
        <vertAlign val="superscript"/>
        <sz val="11"/>
        <rFont val="Century"/>
        <family val="1"/>
      </rPr>
      <t>3</t>
    </r>
    <r>
      <rPr>
        <vertAlign val="subscript"/>
        <sz val="11"/>
        <rFont val="Century"/>
        <family val="1"/>
      </rPr>
      <t>N</t>
    </r>
    <r>
      <rPr>
        <sz val="11"/>
        <rFont val="Century"/>
        <family val="1"/>
      </rPr>
      <t>/h</t>
    </r>
    <phoneticPr fontId="1"/>
  </si>
  <si>
    <t>　  硫黄酸化物濃度(通常)</t>
    <rPh sb="3" eb="5">
      <t>イオウ</t>
    </rPh>
    <rPh sb="5" eb="7">
      <t>サンカ</t>
    </rPh>
    <rPh sb="7" eb="8">
      <t>ブツ</t>
    </rPh>
    <rPh sb="8" eb="10">
      <t>ノウド</t>
    </rPh>
    <rPh sb="11" eb="13">
      <t>ツウジョウ</t>
    </rPh>
    <phoneticPr fontId="1"/>
  </si>
  <si>
    <t>q ppm ＝</t>
    <phoneticPr fontId="1"/>
  </si>
  <si>
    <r>
      <t xml:space="preserve">q’ ppm </t>
    </r>
    <r>
      <rPr>
        <sz val="11"/>
        <rFont val="ＭＳ Ｐ明朝"/>
        <family val="1"/>
        <charset val="128"/>
      </rPr>
      <t>＝</t>
    </r>
    <r>
      <rPr>
        <sz val="11"/>
        <rFont val="Century"/>
        <family val="1"/>
      </rPr>
      <t xml:space="preserve">q ppm </t>
    </r>
    <r>
      <rPr>
        <sz val="11"/>
        <rFont val="ＭＳ Ｐ明朝"/>
        <family val="1"/>
        <charset val="128"/>
      </rPr>
      <t>＝</t>
    </r>
    <phoneticPr fontId="1"/>
  </si>
  <si>
    <t>ppm</t>
    <phoneticPr fontId="1"/>
  </si>
  <si>
    <t>　  硫黄酸化物許容排出量</t>
    <rPh sb="3" eb="5">
      <t>イオウ</t>
    </rPh>
    <rPh sb="5" eb="7">
      <t>サンカ</t>
    </rPh>
    <rPh sb="7" eb="8">
      <t>ブツ</t>
    </rPh>
    <rPh sb="8" eb="10">
      <t>キョヨウ</t>
    </rPh>
    <rPh sb="10" eb="12">
      <t>ハイシュツ</t>
    </rPh>
    <rPh sb="12" eb="13">
      <t>リョウ</t>
    </rPh>
    <phoneticPr fontId="1"/>
  </si>
  <si>
    <r>
      <t xml:space="preserve">     </t>
    </r>
    <r>
      <rPr>
        <sz val="11"/>
        <rFont val="Century"/>
        <family val="1"/>
      </rPr>
      <t>q</t>
    </r>
    <r>
      <rPr>
        <sz val="11"/>
        <rFont val="Century"/>
        <family val="1"/>
      </rPr>
      <t>L</t>
    </r>
    <r>
      <rPr>
        <sz val="11"/>
        <rFont val="Century"/>
        <family val="1"/>
      </rPr>
      <t xml:space="preserve"> = K × 10</t>
    </r>
    <r>
      <rPr>
        <vertAlign val="superscript"/>
        <sz val="11"/>
        <rFont val="Century"/>
        <family val="1"/>
      </rPr>
      <t>-3</t>
    </r>
    <r>
      <rPr>
        <sz val="11"/>
        <rFont val="Century"/>
        <family val="1"/>
      </rPr>
      <t xml:space="preserve"> </t>
    </r>
    <r>
      <rPr>
        <sz val="11"/>
        <rFont val="ＭＳ Ｐ明朝"/>
        <family val="1"/>
        <charset val="128"/>
      </rPr>
      <t>×</t>
    </r>
    <r>
      <rPr>
        <sz val="11"/>
        <rFont val="Century"/>
        <family val="1"/>
      </rPr>
      <t>H</t>
    </r>
    <r>
      <rPr>
        <vertAlign val="subscript"/>
        <sz val="11"/>
        <rFont val="Century"/>
        <family val="1"/>
      </rPr>
      <t>e</t>
    </r>
    <r>
      <rPr>
        <vertAlign val="superscript"/>
        <sz val="11"/>
        <rFont val="Century"/>
        <family val="1"/>
      </rPr>
      <t>2</t>
    </r>
    <r>
      <rPr>
        <sz val="11"/>
        <rFont val="Century"/>
        <family val="1"/>
      </rPr>
      <t xml:space="preserve"> =</t>
    </r>
    <phoneticPr fontId="1"/>
  </si>
  <si>
    <t>×</t>
    <phoneticPr fontId="1"/>
  </si>
  <si>
    <r>
      <t>10</t>
    </r>
    <r>
      <rPr>
        <vertAlign val="superscript"/>
        <sz val="11"/>
        <rFont val="Century"/>
        <family val="1"/>
      </rPr>
      <t>-3</t>
    </r>
    <phoneticPr fontId="1"/>
  </si>
  <si>
    <t>硫黄酸化物排出量(最大)qm</t>
    <phoneticPr fontId="1"/>
  </si>
  <si>
    <r>
      <t>硫黄酸化物許容排出量qL</t>
    </r>
    <r>
      <rPr>
        <b/>
        <sz val="11"/>
        <color indexed="10"/>
        <rFont val="ＭＳ Ｐ明朝"/>
        <family val="1"/>
        <charset val="128"/>
      </rPr>
      <t>　となり，</t>
    </r>
    <phoneticPr fontId="1"/>
  </si>
  <si>
    <r>
      <t>※煙突に傘がある場合には，補正せず H</t>
    </r>
    <r>
      <rPr>
        <i/>
        <vertAlign val="subscript"/>
        <sz val="11"/>
        <rFont val="ＭＳ Ｐゴシック"/>
        <family val="3"/>
        <charset val="128"/>
      </rPr>
      <t>e</t>
    </r>
    <r>
      <rPr>
        <i/>
        <sz val="11"/>
        <rFont val="ＭＳ Ｐゴシック"/>
        <family val="3"/>
        <charset val="128"/>
      </rPr>
      <t xml:space="preserve"> = H</t>
    </r>
    <r>
      <rPr>
        <i/>
        <vertAlign val="subscript"/>
        <sz val="11"/>
        <rFont val="ＭＳ Ｐゴシック"/>
        <family val="3"/>
        <charset val="128"/>
      </rPr>
      <t xml:space="preserve">0 </t>
    </r>
    <r>
      <rPr>
        <i/>
        <sz val="11"/>
        <rFont val="ＭＳ Ｐゴシック"/>
        <family val="3"/>
        <charset val="128"/>
      </rPr>
      <t>となります。</t>
    </r>
    <rPh sb="1" eb="3">
      <t>エントツ</t>
    </rPh>
    <rPh sb="4" eb="5">
      <t>カサ</t>
    </rPh>
    <rPh sb="8" eb="10">
      <t>バアイ</t>
    </rPh>
    <rPh sb="13" eb="15">
      <t>ホセイ</t>
    </rPh>
    <phoneticPr fontId="1"/>
  </si>
  <si>
    <t>m</t>
    <phoneticPr fontId="1"/>
  </si>
  <si>
    <t>m</t>
    <phoneticPr fontId="1"/>
  </si>
  <si>
    <t>Ln/Lm=</t>
    <phoneticPr fontId="1"/>
  </si>
  <si>
    <r>
      <t>m</t>
    </r>
    <r>
      <rPr>
        <vertAlign val="superscript"/>
        <sz val="11"/>
        <rFont val="Century"/>
        <family val="1"/>
      </rPr>
      <t>3</t>
    </r>
    <r>
      <rPr>
        <vertAlign val="subscript"/>
        <sz val="11"/>
        <rFont val="Century"/>
        <family val="1"/>
      </rPr>
      <t>N</t>
    </r>
    <r>
      <rPr>
        <sz val="11"/>
        <rFont val="Century"/>
        <family val="1"/>
      </rPr>
      <t>/h</t>
    </r>
    <phoneticPr fontId="1"/>
  </si>
  <si>
    <r>
      <t>Q</t>
    </r>
    <r>
      <rPr>
        <vertAlign val="subscript"/>
        <sz val="11"/>
        <rFont val="Century"/>
        <family val="1"/>
      </rPr>
      <t>0d</t>
    </r>
    <r>
      <rPr>
        <sz val="11"/>
        <rFont val="Century"/>
        <family val="1"/>
      </rPr>
      <t xml:space="preserve"> = L</t>
    </r>
    <r>
      <rPr>
        <vertAlign val="subscript"/>
        <sz val="11"/>
        <rFont val="Century"/>
        <family val="1"/>
      </rPr>
      <t>m</t>
    </r>
    <r>
      <rPr>
        <sz val="11"/>
        <rFont val="ＭＳ Ｐゴシック"/>
        <family val="3"/>
        <charset val="128"/>
      </rPr>
      <t>×</t>
    </r>
    <r>
      <rPr>
        <sz val="11"/>
        <rFont val="Symbol"/>
        <family val="1"/>
        <charset val="2"/>
      </rPr>
      <t>g</t>
    </r>
    <r>
      <rPr>
        <sz val="11"/>
        <rFont val="ＭＳ Ｐゴシック"/>
        <family val="3"/>
        <charset val="128"/>
      </rPr>
      <t>×</t>
    </r>
    <r>
      <rPr>
        <sz val="11"/>
        <rFont val="Century"/>
        <family val="1"/>
      </rPr>
      <t>G</t>
    </r>
    <r>
      <rPr>
        <vertAlign val="subscript"/>
        <sz val="11"/>
        <rFont val="Century"/>
        <family val="1"/>
      </rPr>
      <t>d</t>
    </r>
    <r>
      <rPr>
        <sz val="11"/>
        <rFont val="ＭＳ Ｐゴシック"/>
        <family val="3"/>
        <charset val="128"/>
      </rPr>
      <t>＝</t>
    </r>
    <phoneticPr fontId="1"/>
  </si>
  <si>
    <r>
      <t>m</t>
    </r>
    <r>
      <rPr>
        <vertAlign val="superscript"/>
        <sz val="11"/>
        <rFont val="Century"/>
        <family val="1"/>
      </rPr>
      <t>3</t>
    </r>
    <r>
      <rPr>
        <vertAlign val="subscript"/>
        <sz val="11"/>
        <rFont val="Century"/>
        <family val="1"/>
      </rPr>
      <t>N</t>
    </r>
    <r>
      <rPr>
        <sz val="11"/>
        <rFont val="Century"/>
        <family val="1"/>
      </rPr>
      <t>/h</t>
    </r>
    <phoneticPr fontId="1"/>
  </si>
  <si>
    <r>
      <t xml:space="preserve">       A = </t>
    </r>
    <r>
      <rPr>
        <vertAlign val="superscript"/>
        <sz val="11"/>
        <rFont val="Century"/>
        <family val="1"/>
      </rPr>
      <t/>
    </r>
    <phoneticPr fontId="1"/>
  </si>
  <si>
    <r>
      <t>m</t>
    </r>
    <r>
      <rPr>
        <vertAlign val="superscript"/>
        <sz val="11"/>
        <rFont val="ＭＳ Ｐゴシック"/>
        <family val="3"/>
        <charset val="128"/>
      </rPr>
      <t>2</t>
    </r>
    <phoneticPr fontId="1"/>
  </si>
  <si>
    <r>
      <t xml:space="preserve">       V = </t>
    </r>
    <r>
      <rPr>
        <vertAlign val="superscript"/>
        <sz val="11"/>
        <rFont val="Century"/>
        <family val="1"/>
      </rPr>
      <t/>
    </r>
    <phoneticPr fontId="1"/>
  </si>
  <si>
    <r>
      <t>Q</t>
    </r>
    <r>
      <rPr>
        <vertAlign val="subscript"/>
        <sz val="11"/>
        <rFont val="Century"/>
        <family val="1"/>
      </rPr>
      <t>0w</t>
    </r>
    <phoneticPr fontId="1"/>
  </si>
  <si>
    <t>×</t>
    <phoneticPr fontId="1"/>
  </si>
  <si>
    <t>273+t</t>
    <phoneticPr fontId="1"/>
  </si>
  <si>
    <t>＝</t>
    <phoneticPr fontId="1"/>
  </si>
  <si>
    <t>A</t>
    <phoneticPr fontId="1"/>
  </si>
  <si>
    <r>
      <t xml:space="preserve">       V’ = </t>
    </r>
    <r>
      <rPr>
        <vertAlign val="superscript"/>
        <sz val="11"/>
        <rFont val="Century"/>
        <family val="1"/>
      </rPr>
      <t/>
    </r>
    <phoneticPr fontId="1"/>
  </si>
  <si>
    <r>
      <t>V</t>
    </r>
    <r>
      <rPr>
        <sz val="11"/>
        <rFont val="ＭＳ Ｐ明朝"/>
        <family val="1"/>
        <charset val="128"/>
      </rPr>
      <t>×(Ln/Lm)＝</t>
    </r>
    <phoneticPr fontId="1"/>
  </si>
  <si>
    <r>
      <t>H</t>
    </r>
    <r>
      <rPr>
        <vertAlign val="subscript"/>
        <sz val="11"/>
        <rFont val="Century"/>
        <family val="1"/>
      </rPr>
      <t>e</t>
    </r>
    <r>
      <rPr>
        <sz val="11"/>
        <rFont val="Century"/>
        <family val="1"/>
      </rPr>
      <t xml:space="preserve"> = H</t>
    </r>
    <r>
      <rPr>
        <vertAlign val="subscript"/>
        <sz val="11"/>
        <rFont val="Century"/>
        <family val="1"/>
      </rPr>
      <t>0</t>
    </r>
    <r>
      <rPr>
        <sz val="11"/>
        <rFont val="Century"/>
        <family val="1"/>
      </rPr>
      <t xml:space="preserve"> + 0.65</t>
    </r>
    <r>
      <rPr>
        <sz val="11"/>
        <rFont val="ＭＳ Ｐ明朝"/>
        <family val="1"/>
        <charset val="128"/>
      </rPr>
      <t>×</t>
    </r>
    <r>
      <rPr>
        <sz val="11"/>
        <rFont val="Century"/>
        <family val="1"/>
      </rPr>
      <t>(H</t>
    </r>
    <r>
      <rPr>
        <vertAlign val="subscript"/>
        <sz val="11"/>
        <rFont val="Century"/>
        <family val="1"/>
      </rPr>
      <t>m</t>
    </r>
    <r>
      <rPr>
        <sz val="11"/>
        <rFont val="Century"/>
        <family val="1"/>
      </rPr>
      <t xml:space="preserve"> + H</t>
    </r>
    <r>
      <rPr>
        <vertAlign val="subscript"/>
        <sz val="11"/>
        <rFont val="Century"/>
        <family val="1"/>
      </rPr>
      <t>t</t>
    </r>
    <r>
      <rPr>
        <sz val="11"/>
        <rFont val="Century"/>
        <family val="1"/>
      </rPr>
      <t xml:space="preserve">) </t>
    </r>
    <phoneticPr fontId="1"/>
  </si>
  <si>
    <r>
      <t>　　</t>
    </r>
    <r>
      <rPr>
        <sz val="11"/>
        <rFont val="Century"/>
        <family val="1"/>
      </rPr>
      <t xml:space="preserve"> = </t>
    </r>
    <phoneticPr fontId="1"/>
  </si>
  <si>
    <t>=</t>
    <phoneticPr fontId="1"/>
  </si>
  <si>
    <t>m</t>
    <phoneticPr fontId="1"/>
  </si>
  <si>
    <t>=</t>
    <phoneticPr fontId="1"/>
  </si>
  <si>
    <r>
      <t>m</t>
    </r>
    <r>
      <rPr>
        <vertAlign val="superscript"/>
        <sz val="11"/>
        <rFont val="Century"/>
        <family val="1"/>
      </rPr>
      <t>3</t>
    </r>
    <r>
      <rPr>
        <vertAlign val="subscript"/>
        <sz val="11"/>
        <rFont val="Century"/>
        <family val="1"/>
      </rPr>
      <t>N</t>
    </r>
    <r>
      <rPr>
        <sz val="11"/>
        <rFont val="Century"/>
        <family val="1"/>
      </rPr>
      <t>/h</t>
    </r>
    <phoneticPr fontId="1"/>
  </si>
  <si>
    <r>
      <t>q</t>
    </r>
    <r>
      <rPr>
        <sz val="11"/>
        <rFont val="Century"/>
        <family val="1"/>
      </rPr>
      <t>n</t>
    </r>
    <r>
      <rPr>
        <sz val="11"/>
        <rFont val="Century"/>
        <family val="1"/>
      </rPr>
      <t xml:space="preserve"> = </t>
    </r>
    <r>
      <rPr>
        <sz val="11"/>
        <rFont val="Century"/>
        <family val="1"/>
      </rPr>
      <t>qm</t>
    </r>
    <r>
      <rPr>
        <vertAlign val="subscript"/>
        <sz val="11"/>
        <rFont val="Century"/>
        <family val="1"/>
      </rPr>
      <t xml:space="preserve"> </t>
    </r>
    <r>
      <rPr>
        <sz val="11"/>
        <rFont val="Century"/>
        <family val="1"/>
      </rPr>
      <t>×</t>
    </r>
    <r>
      <rPr>
        <sz val="11"/>
        <rFont val="Century"/>
        <family val="1"/>
      </rPr>
      <t xml:space="preserve"> (L</t>
    </r>
    <r>
      <rPr>
        <vertAlign val="subscript"/>
        <sz val="11"/>
        <rFont val="Century"/>
        <family val="1"/>
      </rPr>
      <t>n</t>
    </r>
    <r>
      <rPr>
        <sz val="11"/>
        <rFont val="Century"/>
        <family val="1"/>
      </rPr>
      <t>/L</t>
    </r>
    <r>
      <rPr>
        <vertAlign val="subscript"/>
        <sz val="11"/>
        <rFont val="Century"/>
        <family val="1"/>
      </rPr>
      <t>m</t>
    </r>
    <r>
      <rPr>
        <sz val="11"/>
        <rFont val="Century"/>
        <family val="1"/>
      </rPr>
      <t>)</t>
    </r>
    <phoneticPr fontId="1"/>
  </si>
  <si>
    <t>q ppm ＝</t>
    <phoneticPr fontId="1"/>
  </si>
  <si>
    <r>
      <t>qm×10</t>
    </r>
    <r>
      <rPr>
        <vertAlign val="superscript"/>
        <sz val="11"/>
        <rFont val="Century"/>
        <family val="1"/>
      </rPr>
      <t>6</t>
    </r>
    <phoneticPr fontId="1"/>
  </si>
  <si>
    <r>
      <t>×10</t>
    </r>
    <r>
      <rPr>
        <vertAlign val="superscript"/>
        <sz val="11"/>
        <rFont val="Century"/>
        <family val="1"/>
      </rPr>
      <t>6</t>
    </r>
    <phoneticPr fontId="1"/>
  </si>
  <si>
    <r>
      <t>Q</t>
    </r>
    <r>
      <rPr>
        <vertAlign val="subscript"/>
        <sz val="11"/>
        <rFont val="Century"/>
        <family val="1"/>
      </rPr>
      <t>od</t>
    </r>
    <phoneticPr fontId="1"/>
  </si>
  <si>
    <r>
      <t xml:space="preserve">q’ ppm </t>
    </r>
    <r>
      <rPr>
        <sz val="11"/>
        <rFont val="ＭＳ Ｐ明朝"/>
        <family val="1"/>
        <charset val="128"/>
      </rPr>
      <t>＝</t>
    </r>
    <r>
      <rPr>
        <sz val="11"/>
        <rFont val="Century"/>
        <family val="1"/>
      </rPr>
      <t xml:space="preserve">q ppm </t>
    </r>
    <r>
      <rPr>
        <sz val="11"/>
        <rFont val="ＭＳ Ｐ明朝"/>
        <family val="1"/>
        <charset val="128"/>
      </rPr>
      <t>＝</t>
    </r>
    <phoneticPr fontId="1"/>
  </si>
  <si>
    <t>ppm</t>
    <phoneticPr fontId="1"/>
  </si>
  <si>
    <r>
      <t xml:space="preserve">     </t>
    </r>
    <r>
      <rPr>
        <sz val="11"/>
        <rFont val="Century"/>
        <family val="1"/>
      </rPr>
      <t>q</t>
    </r>
    <r>
      <rPr>
        <sz val="11"/>
        <rFont val="Century"/>
        <family val="1"/>
      </rPr>
      <t>L</t>
    </r>
    <r>
      <rPr>
        <sz val="11"/>
        <rFont val="Century"/>
        <family val="1"/>
      </rPr>
      <t xml:space="preserve"> = K × 10</t>
    </r>
    <r>
      <rPr>
        <vertAlign val="superscript"/>
        <sz val="11"/>
        <rFont val="Century"/>
        <family val="1"/>
      </rPr>
      <t>-3</t>
    </r>
    <r>
      <rPr>
        <sz val="11"/>
        <rFont val="Century"/>
        <family val="1"/>
      </rPr>
      <t xml:space="preserve"> </t>
    </r>
    <r>
      <rPr>
        <sz val="11"/>
        <rFont val="ＭＳ Ｐ明朝"/>
        <family val="1"/>
        <charset val="128"/>
      </rPr>
      <t>×</t>
    </r>
    <r>
      <rPr>
        <sz val="11"/>
        <rFont val="Century"/>
        <family val="1"/>
      </rPr>
      <t>H</t>
    </r>
    <r>
      <rPr>
        <vertAlign val="subscript"/>
        <sz val="11"/>
        <rFont val="Century"/>
        <family val="1"/>
      </rPr>
      <t>e</t>
    </r>
    <r>
      <rPr>
        <vertAlign val="superscript"/>
        <sz val="11"/>
        <rFont val="Century"/>
        <family val="1"/>
      </rPr>
      <t>2</t>
    </r>
    <r>
      <rPr>
        <sz val="11"/>
        <rFont val="Century"/>
        <family val="1"/>
      </rPr>
      <t xml:space="preserve"> =</t>
    </r>
    <phoneticPr fontId="1"/>
  </si>
  <si>
    <t>×</t>
    <phoneticPr fontId="1"/>
  </si>
  <si>
    <r>
      <t>10</t>
    </r>
    <r>
      <rPr>
        <vertAlign val="superscript"/>
        <sz val="11"/>
        <rFont val="Century"/>
        <family val="1"/>
      </rPr>
      <t>-3</t>
    </r>
    <phoneticPr fontId="1"/>
  </si>
  <si>
    <t>硫黄酸化物排出量(最大)qm</t>
    <phoneticPr fontId="1"/>
  </si>
  <si>
    <r>
      <t>硫黄酸化物許容排出量qL</t>
    </r>
    <r>
      <rPr>
        <b/>
        <sz val="11"/>
        <color indexed="10"/>
        <rFont val="ＭＳ Ｐ明朝"/>
        <family val="1"/>
        <charset val="128"/>
      </rPr>
      <t>　となり，</t>
    </r>
    <phoneticPr fontId="1"/>
  </si>
  <si>
    <r>
      <t>Q</t>
    </r>
    <r>
      <rPr>
        <vertAlign val="subscript"/>
        <sz val="11"/>
        <rFont val="Century"/>
        <family val="1"/>
      </rPr>
      <t>0w</t>
    </r>
    <r>
      <rPr>
        <sz val="11"/>
        <rFont val="Century"/>
        <family val="1"/>
      </rPr>
      <t xml:space="preserve"> = L</t>
    </r>
    <r>
      <rPr>
        <vertAlign val="subscript"/>
        <sz val="11"/>
        <rFont val="Century"/>
        <family val="1"/>
      </rPr>
      <t>m</t>
    </r>
    <r>
      <rPr>
        <sz val="11"/>
        <rFont val="ＭＳ Ｐゴシック"/>
        <family val="3"/>
        <charset val="128"/>
      </rPr>
      <t>×</t>
    </r>
    <r>
      <rPr>
        <sz val="11"/>
        <rFont val="Century"/>
        <family val="1"/>
      </rPr>
      <t>G</t>
    </r>
    <r>
      <rPr>
        <vertAlign val="subscript"/>
        <sz val="11"/>
        <rFont val="Century"/>
        <family val="1"/>
      </rPr>
      <t>w</t>
    </r>
    <r>
      <rPr>
        <sz val="11"/>
        <rFont val="ＭＳ Ｐゴシック"/>
        <family val="3"/>
        <charset val="128"/>
      </rPr>
      <t>＝</t>
    </r>
    <phoneticPr fontId="1"/>
  </si>
  <si>
    <r>
      <t>15)</t>
    </r>
    <r>
      <rPr>
        <sz val="9"/>
        <rFont val="ＭＳ Ｐ明朝"/>
        <family val="1"/>
        <charset val="128"/>
      </rPr>
      <t>×</t>
    </r>
    <r>
      <rPr>
        <sz val="11"/>
        <rFont val="ＭＳ Ｐ明朝"/>
        <family val="1"/>
        <charset val="128"/>
      </rPr>
      <t>（</t>
    </r>
    <r>
      <rPr>
        <sz val="11"/>
        <rFont val="Century"/>
        <family val="1"/>
      </rPr>
      <t>2.30</t>
    </r>
    <r>
      <rPr>
        <sz val="11"/>
        <rFont val="ＭＳ Ｐ明朝"/>
        <family val="1"/>
        <charset val="128"/>
      </rPr>
      <t>log</t>
    </r>
    <phoneticPr fontId="1"/>
  </si>
  <si>
    <r>
      <t>qm = L</t>
    </r>
    <r>
      <rPr>
        <vertAlign val="subscript"/>
        <sz val="11"/>
        <rFont val="Century"/>
        <family val="1"/>
      </rPr>
      <t xml:space="preserve">m </t>
    </r>
    <r>
      <rPr>
        <sz val="11"/>
        <rFont val="Century"/>
        <family val="1"/>
      </rPr>
      <t>×</t>
    </r>
    <r>
      <rPr>
        <sz val="11"/>
        <rFont val="Century"/>
        <family val="1"/>
      </rPr>
      <t xml:space="preserve"> </t>
    </r>
    <r>
      <rPr>
        <sz val="11"/>
        <rFont val="Symbol"/>
        <family val="1"/>
        <charset val="2"/>
      </rPr>
      <t xml:space="preserve"> </t>
    </r>
    <r>
      <rPr>
        <sz val="11"/>
        <rFont val="Century"/>
        <family val="1"/>
      </rPr>
      <t>S</t>
    </r>
    <r>
      <rPr>
        <sz val="11"/>
        <rFont val="Century"/>
        <family val="1"/>
      </rPr>
      <t xml:space="preserve"> </t>
    </r>
    <r>
      <rPr>
        <sz val="11"/>
        <rFont val="Century"/>
        <family val="1"/>
      </rPr>
      <t>×</t>
    </r>
    <r>
      <rPr>
        <sz val="11"/>
        <rFont val="Century"/>
        <family val="1"/>
      </rPr>
      <t xml:space="preserve"> </t>
    </r>
    <r>
      <rPr>
        <sz val="11"/>
        <rFont val="Century"/>
        <family val="1"/>
      </rPr>
      <t>0.007</t>
    </r>
    <phoneticPr fontId="1"/>
  </si>
  <si>
    <r>
      <t>qm = L</t>
    </r>
    <r>
      <rPr>
        <vertAlign val="subscript"/>
        <sz val="11"/>
        <rFont val="Century"/>
        <family val="1"/>
      </rPr>
      <t xml:space="preserve">m </t>
    </r>
    <r>
      <rPr>
        <sz val="11"/>
        <rFont val="Century"/>
        <family val="1"/>
      </rPr>
      <t>×</t>
    </r>
    <r>
      <rPr>
        <sz val="11"/>
        <rFont val="Century"/>
        <family val="1"/>
      </rPr>
      <t xml:space="preserve"> </t>
    </r>
    <r>
      <rPr>
        <sz val="11"/>
        <rFont val="Symbol"/>
        <family val="1"/>
        <charset val="2"/>
      </rPr>
      <t xml:space="preserve"> </t>
    </r>
    <r>
      <rPr>
        <sz val="11"/>
        <rFont val="Century"/>
        <family val="1"/>
      </rPr>
      <t>S</t>
    </r>
    <r>
      <rPr>
        <sz val="11"/>
        <rFont val="Century"/>
        <family val="1"/>
      </rPr>
      <t xml:space="preserve"> </t>
    </r>
    <r>
      <rPr>
        <sz val="11"/>
        <rFont val="Century"/>
        <family val="1"/>
      </rPr>
      <t>×</t>
    </r>
    <r>
      <rPr>
        <sz val="11"/>
        <rFont val="Century"/>
        <family val="1"/>
      </rPr>
      <t xml:space="preserve"> </t>
    </r>
    <r>
      <rPr>
        <sz val="11"/>
        <rFont val="Century"/>
        <family val="1"/>
      </rPr>
      <t>0.0</t>
    </r>
    <r>
      <rPr>
        <sz val="11"/>
        <rFont val="Century"/>
        <family val="1"/>
      </rPr>
      <t>1</t>
    </r>
    <phoneticPr fontId="1"/>
  </si>
  <si>
    <t>煙突頭部形状(0:○,1:□)</t>
    <rPh sb="0" eb="2">
      <t>エントツ</t>
    </rPh>
    <rPh sb="2" eb="4">
      <t>トウブ</t>
    </rPh>
    <rPh sb="4" eb="6">
      <t>ケイジョウ</t>
    </rPh>
    <phoneticPr fontId="1"/>
  </si>
  <si>
    <t>℃</t>
    <phoneticPr fontId="1"/>
  </si>
  <si>
    <t>m</t>
    <phoneticPr fontId="1"/>
  </si>
  <si>
    <t>　3) 理論乾きガス量</t>
    <rPh sb="4" eb="6">
      <t>リロン</t>
    </rPh>
    <rPh sb="6" eb="7">
      <t>カワ</t>
    </rPh>
    <rPh sb="10" eb="11">
      <t>リョウ</t>
    </rPh>
    <phoneticPr fontId="1"/>
  </si>
  <si>
    <r>
      <t xml:space="preserve">    G</t>
    </r>
    <r>
      <rPr>
        <vertAlign val="subscript"/>
        <sz val="11"/>
        <rFont val="Century"/>
        <family val="1"/>
      </rPr>
      <t>0d</t>
    </r>
    <r>
      <rPr>
        <sz val="11"/>
        <rFont val="Century"/>
        <family val="1"/>
      </rPr>
      <t xml:space="preserve"> = 1.88H</t>
    </r>
    <r>
      <rPr>
        <vertAlign val="subscript"/>
        <sz val="11"/>
        <rFont val="Century"/>
        <family val="1"/>
      </rPr>
      <t xml:space="preserve">2 </t>
    </r>
    <r>
      <rPr>
        <sz val="11"/>
        <rFont val="Century"/>
        <family val="1"/>
      </rPr>
      <t>+ 2.88CO + 8.52CH</t>
    </r>
    <r>
      <rPr>
        <vertAlign val="subscript"/>
        <sz val="11"/>
        <rFont val="Century"/>
        <family val="1"/>
      </rPr>
      <t xml:space="preserve">4 </t>
    </r>
    <r>
      <rPr>
        <sz val="11"/>
        <rFont val="Century"/>
        <family val="1"/>
      </rPr>
      <t>+ 13.29C</t>
    </r>
    <r>
      <rPr>
        <vertAlign val="subscript"/>
        <sz val="11"/>
        <rFont val="Century"/>
        <family val="1"/>
      </rPr>
      <t>2</t>
    </r>
    <r>
      <rPr>
        <sz val="11"/>
        <rFont val="Century"/>
        <family val="1"/>
      </rPr>
      <t>H</t>
    </r>
    <r>
      <rPr>
        <vertAlign val="subscript"/>
        <sz val="11"/>
        <rFont val="Century"/>
        <family val="1"/>
      </rPr>
      <t xml:space="preserve">4 </t>
    </r>
    <r>
      <rPr>
        <sz val="11"/>
        <rFont val="Century"/>
        <family val="1"/>
      </rPr>
      <t>+ 15.17C</t>
    </r>
    <r>
      <rPr>
        <vertAlign val="subscript"/>
        <sz val="11"/>
        <rFont val="Century"/>
        <family val="1"/>
      </rPr>
      <t>2</t>
    </r>
    <r>
      <rPr>
        <sz val="11"/>
        <rFont val="Century"/>
        <family val="1"/>
      </rPr>
      <t>H</t>
    </r>
    <r>
      <rPr>
        <vertAlign val="subscript"/>
        <sz val="11"/>
        <rFont val="Century"/>
        <family val="1"/>
      </rPr>
      <t xml:space="preserve">6 </t>
    </r>
    <r>
      <rPr>
        <sz val="11"/>
        <rFont val="Century"/>
        <family val="1"/>
      </rPr>
      <t>+ 19.93C</t>
    </r>
    <r>
      <rPr>
        <vertAlign val="subscript"/>
        <sz val="11"/>
        <rFont val="Century"/>
        <family val="1"/>
      </rPr>
      <t>3</t>
    </r>
    <r>
      <rPr>
        <sz val="11"/>
        <rFont val="Century"/>
        <family val="1"/>
      </rPr>
      <t>H</t>
    </r>
    <r>
      <rPr>
        <vertAlign val="subscript"/>
        <sz val="11"/>
        <rFont val="Century"/>
        <family val="1"/>
      </rPr>
      <t xml:space="preserve">6 </t>
    </r>
    <r>
      <rPr>
        <sz val="11"/>
        <rFont val="Century"/>
        <family val="1"/>
      </rPr>
      <t>+ 21.81C</t>
    </r>
    <r>
      <rPr>
        <vertAlign val="subscript"/>
        <sz val="11"/>
        <rFont val="Century"/>
        <family val="1"/>
      </rPr>
      <t>3</t>
    </r>
    <r>
      <rPr>
        <sz val="11"/>
        <rFont val="Century"/>
        <family val="1"/>
      </rPr>
      <t>H</t>
    </r>
    <r>
      <rPr>
        <vertAlign val="subscript"/>
        <sz val="11"/>
        <rFont val="Century"/>
        <family val="1"/>
      </rPr>
      <t>8</t>
    </r>
    <phoneticPr fontId="1"/>
  </si>
  <si>
    <r>
      <t xml:space="preserve">            + 26.57C</t>
    </r>
    <r>
      <rPr>
        <vertAlign val="subscript"/>
        <sz val="11"/>
        <rFont val="Century"/>
        <family val="1"/>
      </rPr>
      <t>4</t>
    </r>
    <r>
      <rPr>
        <sz val="11"/>
        <rFont val="Century"/>
        <family val="1"/>
      </rPr>
      <t>H</t>
    </r>
    <r>
      <rPr>
        <vertAlign val="subscript"/>
        <sz val="11"/>
        <rFont val="Century"/>
        <family val="1"/>
      </rPr>
      <t>8</t>
    </r>
    <r>
      <rPr>
        <sz val="11"/>
        <rFont val="Century"/>
        <family val="1"/>
      </rPr>
      <t xml:space="preserve"> + 28.45C</t>
    </r>
    <r>
      <rPr>
        <vertAlign val="subscript"/>
        <sz val="11"/>
        <rFont val="Century"/>
        <family val="1"/>
      </rPr>
      <t>4</t>
    </r>
    <r>
      <rPr>
        <sz val="11"/>
        <rFont val="Century"/>
        <family val="1"/>
      </rPr>
      <t>H</t>
    </r>
    <r>
      <rPr>
        <vertAlign val="subscript"/>
        <sz val="11"/>
        <rFont val="Century"/>
        <family val="1"/>
      </rPr>
      <t>10</t>
    </r>
    <r>
      <rPr>
        <sz val="11"/>
        <rFont val="Century"/>
        <family val="1"/>
      </rPr>
      <t xml:space="preserve"> + CO</t>
    </r>
    <r>
      <rPr>
        <vertAlign val="subscript"/>
        <sz val="11"/>
        <rFont val="Century"/>
        <family val="1"/>
      </rPr>
      <t>2</t>
    </r>
    <r>
      <rPr>
        <sz val="11"/>
        <rFont val="Century"/>
        <family val="1"/>
      </rPr>
      <t xml:space="preserve"> + N</t>
    </r>
    <r>
      <rPr>
        <vertAlign val="subscript"/>
        <sz val="11"/>
        <rFont val="Century"/>
        <family val="1"/>
      </rPr>
      <t>2</t>
    </r>
    <r>
      <rPr>
        <sz val="11"/>
        <rFont val="Century"/>
        <family val="1"/>
      </rPr>
      <t xml:space="preserve"> - 3.76O</t>
    </r>
    <r>
      <rPr>
        <vertAlign val="subscript"/>
        <sz val="11"/>
        <rFont val="Century"/>
        <family val="1"/>
      </rPr>
      <t>2</t>
    </r>
    <phoneticPr fontId="1"/>
  </si>
  <si>
    <t xml:space="preserve">         = 1.88</t>
    <phoneticPr fontId="1"/>
  </si>
  <si>
    <t>+</t>
    <phoneticPr fontId="1"/>
  </si>
  <si>
    <t>+</t>
    <phoneticPr fontId="1"/>
  </si>
  <si>
    <t xml:space="preserve">  =</t>
    <phoneticPr fontId="1"/>
  </si>
  <si>
    <t>＝</t>
  </si>
  <si>
    <t xml:space="preserve">       = 2.88  (</t>
    <phoneticPr fontId="1"/>
  </si>
  <si>
    <t>)+10.52</t>
    <phoneticPr fontId="1"/>
  </si>
  <si>
    <r>
      <t>　</t>
    </r>
    <r>
      <rPr>
        <sz val="11"/>
        <rFont val="Century"/>
        <family val="1"/>
      </rPr>
      <t>4</t>
    </r>
    <r>
      <rPr>
        <sz val="11"/>
        <rFont val="Century"/>
        <family val="1"/>
      </rPr>
      <t xml:space="preserve">) </t>
    </r>
    <r>
      <rPr>
        <sz val="11"/>
        <rFont val="ＭＳ Ｐゴシック"/>
        <family val="3"/>
        <charset val="128"/>
      </rPr>
      <t>空気過剰係数</t>
    </r>
    <r>
      <rPr>
        <sz val="11"/>
        <rFont val="Century"/>
        <family val="1"/>
      </rPr>
      <t>(</t>
    </r>
    <r>
      <rPr>
        <sz val="11"/>
        <rFont val="ＭＳ Ｐゴシック"/>
        <family val="3"/>
        <charset val="128"/>
      </rPr>
      <t>燃料に</t>
    </r>
    <r>
      <rPr>
        <sz val="11"/>
        <rFont val="Century"/>
        <family val="1"/>
      </rPr>
      <t>CO</t>
    </r>
    <r>
      <rPr>
        <sz val="11"/>
        <rFont val="ＭＳ Ｐゴシック"/>
        <family val="3"/>
        <charset val="128"/>
      </rPr>
      <t>、</t>
    </r>
    <r>
      <rPr>
        <sz val="11"/>
        <rFont val="Century"/>
        <family val="1"/>
      </rPr>
      <t>O</t>
    </r>
    <r>
      <rPr>
        <vertAlign val="subscript"/>
        <sz val="11"/>
        <rFont val="Century"/>
        <family val="1"/>
      </rPr>
      <t>2</t>
    </r>
    <r>
      <rPr>
        <sz val="11"/>
        <rFont val="ＭＳ Ｐゴシック"/>
        <family val="3"/>
        <charset val="128"/>
      </rPr>
      <t>を含まないものに限る</t>
    </r>
    <r>
      <rPr>
        <sz val="11"/>
        <rFont val="Century"/>
        <family val="1"/>
      </rPr>
      <t>)</t>
    </r>
    <rPh sb="4" eb="6">
      <t>クウキ</t>
    </rPh>
    <rPh sb="6" eb="8">
      <t>カジョウ</t>
    </rPh>
    <rPh sb="8" eb="10">
      <t>ケイスウ</t>
    </rPh>
    <rPh sb="11" eb="13">
      <t>ネンリョウ</t>
    </rPh>
    <rPh sb="20" eb="21">
      <t>フク</t>
    </rPh>
    <rPh sb="27" eb="28">
      <t>カギ</t>
    </rPh>
    <phoneticPr fontId="1"/>
  </si>
  <si>
    <t>　5) 単位当たりの湿りガス量</t>
    <rPh sb="4" eb="6">
      <t>タンイ</t>
    </rPh>
    <rPh sb="6" eb="7">
      <t>ア</t>
    </rPh>
    <rPh sb="10" eb="11">
      <t>シメ</t>
    </rPh>
    <rPh sb="14" eb="15">
      <t>リョウ</t>
    </rPh>
    <phoneticPr fontId="1"/>
  </si>
  <si>
    <t>　6) 単位当たりの乾きガス量</t>
    <rPh sb="4" eb="6">
      <t>タンイ</t>
    </rPh>
    <rPh sb="6" eb="7">
      <t>ア</t>
    </rPh>
    <rPh sb="10" eb="11">
      <t>カワ</t>
    </rPh>
    <rPh sb="14" eb="15">
      <t>リョウ</t>
    </rPh>
    <phoneticPr fontId="1"/>
  </si>
  <si>
    <r>
      <t>G</t>
    </r>
    <r>
      <rPr>
        <vertAlign val="subscript"/>
        <sz val="11"/>
        <rFont val="Century"/>
        <family val="1"/>
      </rPr>
      <t>d</t>
    </r>
    <r>
      <rPr>
        <sz val="11"/>
        <rFont val="Century"/>
        <family val="1"/>
      </rPr>
      <t xml:space="preserve"> = G</t>
    </r>
    <r>
      <rPr>
        <vertAlign val="subscript"/>
        <sz val="11"/>
        <rFont val="Century"/>
        <family val="1"/>
      </rPr>
      <t>od</t>
    </r>
    <r>
      <rPr>
        <sz val="11"/>
        <rFont val="Century"/>
        <family val="1"/>
      </rPr>
      <t xml:space="preserve"> + (m-1)</t>
    </r>
    <r>
      <rPr>
        <sz val="11"/>
        <rFont val="ＭＳ Ｐゴシック"/>
        <family val="3"/>
        <charset val="128"/>
      </rPr>
      <t>×</t>
    </r>
    <r>
      <rPr>
        <sz val="11"/>
        <rFont val="Century"/>
        <family val="1"/>
      </rPr>
      <t>A</t>
    </r>
    <r>
      <rPr>
        <vertAlign val="subscript"/>
        <sz val="11"/>
        <rFont val="Century"/>
        <family val="1"/>
      </rPr>
      <t>0</t>
    </r>
    <r>
      <rPr>
        <sz val="11"/>
        <rFont val="ＭＳ Ｐゴシック"/>
        <family val="3"/>
        <charset val="128"/>
      </rPr>
      <t>＝</t>
    </r>
    <phoneticPr fontId="1"/>
  </si>
  <si>
    <r>
      <t xml:space="preserve">    G</t>
    </r>
    <r>
      <rPr>
        <vertAlign val="subscript"/>
        <sz val="11"/>
        <rFont val="Century"/>
        <family val="1"/>
      </rPr>
      <t>0w</t>
    </r>
    <r>
      <rPr>
        <sz val="11"/>
        <rFont val="Century"/>
        <family val="1"/>
      </rPr>
      <t xml:space="preserve"> = 2.88(H</t>
    </r>
    <r>
      <rPr>
        <vertAlign val="subscript"/>
        <sz val="11"/>
        <rFont val="Century"/>
        <family val="1"/>
      </rPr>
      <t xml:space="preserve">2 </t>
    </r>
    <r>
      <rPr>
        <sz val="11"/>
        <rFont val="Century"/>
        <family val="1"/>
      </rPr>
      <t>+ CO) + 10.52CH</t>
    </r>
    <r>
      <rPr>
        <vertAlign val="subscript"/>
        <sz val="11"/>
        <rFont val="Century"/>
        <family val="1"/>
      </rPr>
      <t xml:space="preserve">4 </t>
    </r>
    <r>
      <rPr>
        <sz val="11"/>
        <rFont val="Century"/>
        <family val="1"/>
      </rPr>
      <t>+ 15.29C</t>
    </r>
    <r>
      <rPr>
        <vertAlign val="subscript"/>
        <sz val="11"/>
        <rFont val="Century"/>
        <family val="1"/>
      </rPr>
      <t>2</t>
    </r>
    <r>
      <rPr>
        <sz val="11"/>
        <rFont val="Century"/>
        <family val="1"/>
      </rPr>
      <t>H</t>
    </r>
    <r>
      <rPr>
        <vertAlign val="subscript"/>
        <sz val="11"/>
        <rFont val="Century"/>
        <family val="1"/>
      </rPr>
      <t xml:space="preserve">4 </t>
    </r>
    <r>
      <rPr>
        <sz val="11"/>
        <rFont val="Century"/>
        <family val="1"/>
      </rPr>
      <t>+ 18.17C</t>
    </r>
    <r>
      <rPr>
        <vertAlign val="subscript"/>
        <sz val="11"/>
        <rFont val="Century"/>
        <family val="1"/>
      </rPr>
      <t>2</t>
    </r>
    <r>
      <rPr>
        <sz val="11"/>
        <rFont val="Century"/>
        <family val="1"/>
      </rPr>
      <t>H</t>
    </r>
    <r>
      <rPr>
        <vertAlign val="subscript"/>
        <sz val="11"/>
        <rFont val="Century"/>
        <family val="1"/>
      </rPr>
      <t xml:space="preserve">6 </t>
    </r>
    <r>
      <rPr>
        <sz val="11"/>
        <rFont val="Century"/>
        <family val="1"/>
      </rPr>
      <t>+ 22.93C</t>
    </r>
    <r>
      <rPr>
        <vertAlign val="subscript"/>
        <sz val="11"/>
        <rFont val="Century"/>
        <family val="1"/>
      </rPr>
      <t>3</t>
    </r>
    <r>
      <rPr>
        <sz val="11"/>
        <rFont val="Century"/>
        <family val="1"/>
      </rPr>
      <t>H</t>
    </r>
    <r>
      <rPr>
        <vertAlign val="subscript"/>
        <sz val="11"/>
        <rFont val="Century"/>
        <family val="1"/>
      </rPr>
      <t xml:space="preserve">6 </t>
    </r>
    <r>
      <rPr>
        <sz val="11"/>
        <rFont val="Century"/>
        <family val="1"/>
      </rPr>
      <t>+ 25.81C</t>
    </r>
    <r>
      <rPr>
        <vertAlign val="subscript"/>
        <sz val="11"/>
        <rFont val="Century"/>
        <family val="1"/>
      </rPr>
      <t>3</t>
    </r>
    <r>
      <rPr>
        <sz val="11"/>
        <rFont val="Century"/>
        <family val="1"/>
      </rPr>
      <t>H</t>
    </r>
    <r>
      <rPr>
        <vertAlign val="subscript"/>
        <sz val="11"/>
        <rFont val="Century"/>
        <family val="1"/>
      </rPr>
      <t>8</t>
    </r>
    <phoneticPr fontId="1"/>
  </si>
  <si>
    <r>
      <t xml:space="preserve">            + 30.57C</t>
    </r>
    <r>
      <rPr>
        <vertAlign val="subscript"/>
        <sz val="11"/>
        <rFont val="Century"/>
        <family val="1"/>
      </rPr>
      <t>4</t>
    </r>
    <r>
      <rPr>
        <sz val="11"/>
        <rFont val="Century"/>
        <family val="1"/>
      </rPr>
      <t>H</t>
    </r>
    <r>
      <rPr>
        <vertAlign val="subscript"/>
        <sz val="11"/>
        <rFont val="Century"/>
        <family val="1"/>
      </rPr>
      <t>8</t>
    </r>
    <r>
      <rPr>
        <sz val="11"/>
        <rFont val="Century"/>
        <family val="1"/>
      </rPr>
      <t xml:space="preserve"> + 33.45C</t>
    </r>
    <r>
      <rPr>
        <vertAlign val="subscript"/>
        <sz val="11"/>
        <rFont val="Century"/>
        <family val="1"/>
      </rPr>
      <t>4</t>
    </r>
    <r>
      <rPr>
        <sz val="11"/>
        <rFont val="Century"/>
        <family val="1"/>
      </rPr>
      <t>H</t>
    </r>
    <r>
      <rPr>
        <vertAlign val="subscript"/>
        <sz val="11"/>
        <rFont val="Century"/>
        <family val="1"/>
      </rPr>
      <t>10</t>
    </r>
    <r>
      <rPr>
        <sz val="11"/>
        <rFont val="Century"/>
        <family val="1"/>
      </rPr>
      <t xml:space="preserve"> - 3.76O</t>
    </r>
    <r>
      <rPr>
        <vertAlign val="subscript"/>
        <sz val="11"/>
        <rFont val="Century"/>
        <family val="1"/>
      </rPr>
      <t>2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</si>
</sst>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0.0"/>
    <numFmt numFmtId="177" formatCode="0.000"/>
    <numFmt numFmtId="178" formatCode="0.00_ "/>
    <numFmt numFmtId="179" formatCode="0.0000_ "/>
    <numFmt numFmtId="180" formatCode="0.000_ "/>
    <numFmt numFmtId="181" formatCode="0;_萀"/>
    <numFmt numFmtId="182" formatCode="0.0;_萀"/>
    <numFmt numFmtId="183" formatCode="0.0_ "/>
    <numFmt numFmtId="184" formatCode="0_);[Red]\(0\)"/>
    <numFmt numFmtId="185" formatCode="0_ "/>
  </numFmts>
  <fonts count="26" x14ac:knownFonts="1">
    <font>
      <sz val="11"/>
      <name val="Century"/>
      <family val="1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Symbol"/>
      <family val="1"/>
      <charset val="2"/>
    </font>
    <font>
      <vertAlign val="subscript"/>
      <sz val="11"/>
      <name val="ＭＳ Ｐゴシック"/>
      <family val="3"/>
      <charset val="128"/>
    </font>
    <font>
      <vertAlign val="subscript"/>
      <sz val="11"/>
      <name val="Century"/>
      <family val="1"/>
    </font>
    <font>
      <vertAlign val="superscript"/>
      <sz val="11"/>
      <name val="ＭＳ Ｐゴシック"/>
      <family val="3"/>
      <charset val="128"/>
    </font>
    <font>
      <u/>
      <sz val="11"/>
      <name val="Century"/>
      <family val="1"/>
    </font>
    <font>
      <vertAlign val="superscript"/>
      <sz val="11"/>
      <name val="Century"/>
      <family val="1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1"/>
      <name val="Century"/>
      <family val="1"/>
    </font>
    <font>
      <u/>
      <sz val="11"/>
      <name val="ＭＳ Ｐゴシック"/>
      <family val="3"/>
      <charset val="128"/>
    </font>
    <font>
      <i/>
      <sz val="11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b/>
      <u/>
      <sz val="11"/>
      <name val="Century"/>
      <family val="1"/>
    </font>
    <font>
      <u/>
      <sz val="11"/>
      <name val="ＭＳ Ｐ明朝"/>
      <family val="1"/>
      <charset val="128"/>
    </font>
    <font>
      <i/>
      <sz val="11"/>
      <name val="Century"/>
      <family val="1"/>
    </font>
    <font>
      <b/>
      <i/>
      <sz val="11"/>
      <color indexed="10"/>
      <name val="ＭＳ Ｐゴシック"/>
      <family val="3"/>
      <charset val="128"/>
    </font>
    <font>
      <b/>
      <sz val="11"/>
      <color indexed="10"/>
      <name val="ＭＳ Ｐ明朝"/>
      <family val="1"/>
      <charset val="128"/>
    </font>
    <font>
      <i/>
      <vertAlign val="subscript"/>
      <sz val="11"/>
      <name val="ＭＳ Ｐゴシック"/>
      <family val="3"/>
      <charset val="128"/>
    </font>
    <font>
      <b/>
      <sz val="8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3">
    <xf numFmtId="0" fontId="0" fillId="0" borderId="0" xfId="0" applyAlignme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0" applyFill="1" applyBorder="1" applyAlignment="1"/>
    <xf numFmtId="0" fontId="21" fillId="0" borderId="0" xfId="0" applyFont="1" applyAlignment="1">
      <alignment vertical="center"/>
    </xf>
    <xf numFmtId="0" fontId="0" fillId="0" borderId="0" xfId="0" applyAlignment="1" applyProtection="1">
      <alignment vertical="center"/>
      <protection hidden="1"/>
    </xf>
    <xf numFmtId="0" fontId="2" fillId="0" borderId="0" xfId="0" applyFont="1" applyAlignment="1" applyProtection="1">
      <alignment horizontal="right" vertical="center"/>
      <protection hidden="1"/>
    </xf>
    <xf numFmtId="0" fontId="0" fillId="0" borderId="0" xfId="0" applyAlignment="1" applyProtection="1">
      <alignment horizontal="right" vertical="center"/>
      <protection hidden="1"/>
    </xf>
    <xf numFmtId="0" fontId="17" fillId="2" borderId="0" xfId="0" applyFont="1" applyFill="1" applyAlignment="1" applyProtection="1">
      <alignment horizontal="center" vertical="center" shrinkToFit="1"/>
      <protection locked="0" hidden="1"/>
    </xf>
    <xf numFmtId="0" fontId="17" fillId="2" borderId="0" xfId="0" applyFont="1" applyFill="1" applyAlignment="1" applyProtection="1">
      <alignment horizontal="center" vertical="center"/>
      <protection locked="0" hidden="1"/>
    </xf>
    <xf numFmtId="177" fontId="17" fillId="2" borderId="0" xfId="0" applyNumberFormat="1" applyFont="1" applyFill="1" applyAlignment="1" applyProtection="1">
      <alignment horizontal="center" vertical="center" shrinkToFit="1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0" fillId="0" borderId="0" xfId="0" applyFont="1" applyBorder="1" applyAlignment="1" applyProtection="1">
      <alignment horizontal="center" vertical="center"/>
      <protection hidden="1"/>
    </xf>
    <xf numFmtId="176" fontId="16" fillId="2" borderId="0" xfId="0" applyNumberFormat="1" applyFont="1" applyFill="1" applyAlignment="1" applyProtection="1">
      <alignment horizontal="center" vertical="center"/>
      <protection locked="0" hidden="1"/>
    </xf>
    <xf numFmtId="0" fontId="2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alignment horizontal="left" vertical="center"/>
      <protection hidden="1"/>
    </xf>
    <xf numFmtId="0" fontId="17" fillId="2" borderId="0" xfId="0" applyFont="1" applyFill="1" applyBorder="1" applyAlignment="1" applyProtection="1">
      <alignment horizontal="center" vertical="center"/>
      <protection locked="0" hidden="1"/>
    </xf>
    <xf numFmtId="0" fontId="16" fillId="2" borderId="0" xfId="0" applyFont="1" applyFill="1" applyAlignment="1" applyProtection="1">
      <alignment horizontal="center" vertical="center" shrinkToFit="1"/>
      <protection locked="0" hidden="1"/>
    </xf>
    <xf numFmtId="0" fontId="16" fillId="2" borderId="0" xfId="0" applyFont="1" applyFill="1" applyBorder="1" applyAlignment="1" applyProtection="1">
      <alignment horizontal="center" vertical="center" shrinkToFit="1"/>
      <protection locked="0" hidden="1"/>
    </xf>
    <xf numFmtId="0" fontId="16" fillId="2" borderId="0" xfId="0" applyFont="1" applyFill="1" applyAlignment="1" applyProtection="1">
      <alignment horizontal="center" vertical="center"/>
      <protection locked="0" hidden="1"/>
    </xf>
    <xf numFmtId="176" fontId="17" fillId="2" borderId="0" xfId="0" applyNumberFormat="1" applyFont="1" applyFill="1" applyBorder="1" applyAlignment="1" applyProtection="1">
      <alignment horizontal="center" vertical="center" shrinkToFit="1"/>
      <protection locked="0" hidden="1"/>
    </xf>
    <xf numFmtId="0" fontId="10" fillId="0" borderId="0" xfId="0" applyFont="1" applyAlignment="1" applyProtection="1">
      <alignment horizontal="right" vertical="center"/>
      <protection hidden="1"/>
    </xf>
    <xf numFmtId="0" fontId="17" fillId="2" borderId="0" xfId="0" applyFont="1" applyFill="1" applyBorder="1" applyAlignment="1" applyProtection="1">
      <alignment horizontal="center" vertical="center" shrinkToFit="1"/>
      <protection locked="0" hidden="1"/>
    </xf>
    <xf numFmtId="183" fontId="17" fillId="2" borderId="0" xfId="0" applyNumberFormat="1" applyFont="1" applyFill="1" applyAlignment="1" applyProtection="1">
      <alignment horizontal="center" vertical="center"/>
      <protection locked="0" hidden="1"/>
    </xf>
    <xf numFmtId="0" fontId="16" fillId="2" borderId="0" xfId="0" applyFont="1" applyFill="1" applyBorder="1" applyAlignment="1" applyProtection="1">
      <alignment horizontal="center" vertical="center"/>
      <protection locked="0" hidden="1"/>
    </xf>
    <xf numFmtId="0" fontId="2" fillId="0" borderId="0" xfId="0" applyFont="1" applyBorder="1" applyAlignment="1" applyProtection="1">
      <alignment horizontal="right" vertical="center"/>
      <protection hidden="1"/>
    </xf>
    <xf numFmtId="0" fontId="0" fillId="0" borderId="0" xfId="0" applyBorder="1" applyAlignment="1" applyProtection="1">
      <alignment horizontal="right" vertical="center"/>
      <protection hidden="1"/>
    </xf>
    <xf numFmtId="0" fontId="0" fillId="0" borderId="0" xfId="0" applyBorder="1" applyAlignment="1" applyProtection="1">
      <alignment horizontal="left" vertical="center"/>
      <protection hidden="1"/>
    </xf>
    <xf numFmtId="0" fontId="2" fillId="0" borderId="0" xfId="0" applyFont="1" applyBorder="1" applyAlignment="1" applyProtection="1">
      <alignment vertical="center"/>
      <protection hidden="1"/>
    </xf>
    <xf numFmtId="176" fontId="2" fillId="0" borderId="0" xfId="0" applyNumberFormat="1" applyFont="1" applyBorder="1" applyAlignment="1" applyProtection="1">
      <alignment horizontal="right" vertical="center"/>
      <protection hidden="1"/>
    </xf>
    <xf numFmtId="0" fontId="0" fillId="0" borderId="0" xfId="0" applyBorder="1" applyAlignment="1" applyProtection="1">
      <alignment vertical="center"/>
      <protection hidden="1"/>
    </xf>
    <xf numFmtId="0" fontId="12" fillId="2" borderId="0" xfId="0" applyNumberFormat="1" applyFont="1" applyFill="1" applyBorder="1" applyAlignment="1" applyProtection="1">
      <alignment horizontal="center" vertical="center" shrinkToFit="1"/>
      <protection hidden="1"/>
    </xf>
    <xf numFmtId="0" fontId="0" fillId="0" borderId="0" xfId="0" applyBorder="1" applyAlignment="1" applyProtection="1">
      <protection hidden="1"/>
    </xf>
    <xf numFmtId="0" fontId="0" fillId="0" borderId="0" xfId="0" applyBorder="1" applyAlignment="1" applyProtection="1">
      <alignment horizontal="center" vertical="center" shrinkToFit="1"/>
      <protection hidden="1"/>
    </xf>
    <xf numFmtId="0" fontId="15" fillId="0" borderId="0" xfId="0" applyFont="1" applyFill="1" applyBorder="1" applyAlignment="1" applyProtection="1">
      <protection hidden="1"/>
    </xf>
    <xf numFmtId="176" fontId="0" fillId="0" borderId="1" xfId="0" applyNumberFormat="1" applyBorder="1" applyAlignment="1" applyProtection="1">
      <alignment horizontal="center" vertical="center"/>
      <protection hidden="1"/>
    </xf>
    <xf numFmtId="0" fontId="0" fillId="0" borderId="1" xfId="0" applyBorder="1" applyAlignment="1" applyProtection="1">
      <alignment horizontal="center" vertical="center"/>
      <protection hidden="1"/>
    </xf>
    <xf numFmtId="0" fontId="0" fillId="0" borderId="2" xfId="0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horizontal="center" vertical="center"/>
      <protection hidden="1"/>
    </xf>
    <xf numFmtId="2" fontId="7" fillId="0" borderId="0" xfId="0" applyNumberFormat="1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vertical="center" shrinkToFit="1"/>
      <protection hidden="1"/>
    </xf>
    <xf numFmtId="176" fontId="0" fillId="0" borderId="1" xfId="0" applyNumberFormat="1" applyFont="1" applyBorder="1" applyAlignment="1" applyProtection="1">
      <alignment horizontal="center" vertical="center"/>
      <protection hidden="1"/>
    </xf>
    <xf numFmtId="184" fontId="0" fillId="0" borderId="0" xfId="0" applyNumberFormat="1" applyFont="1" applyBorder="1" applyAlignment="1" applyProtection="1">
      <alignment horizontal="center" vertical="center"/>
      <protection hidden="1"/>
    </xf>
    <xf numFmtId="0" fontId="2" fillId="0" borderId="0" xfId="0" applyFont="1" applyBorder="1" applyAlignment="1" applyProtection="1">
      <alignment horizontal="center" vertical="center"/>
      <protection hidden="1"/>
    </xf>
    <xf numFmtId="183" fontId="0" fillId="0" borderId="1" xfId="0" applyNumberFormat="1" applyBorder="1" applyAlignment="1" applyProtection="1">
      <alignment horizontal="center" vertical="center"/>
      <protection hidden="1"/>
    </xf>
    <xf numFmtId="176" fontId="0" fillId="0" borderId="0" xfId="0" applyNumberFormat="1" applyFont="1" applyBorder="1" applyAlignment="1" applyProtection="1">
      <alignment horizontal="left" vertical="center"/>
      <protection hidden="1"/>
    </xf>
    <xf numFmtId="184" fontId="0" fillId="0" borderId="0" xfId="0" applyNumberFormat="1" applyFont="1" applyBorder="1" applyAlignment="1" applyProtection="1">
      <alignment horizontal="left" vertical="center"/>
      <protection hidden="1"/>
    </xf>
    <xf numFmtId="176" fontId="0" fillId="0" borderId="0" xfId="0" applyNumberFormat="1" applyBorder="1" applyAlignment="1" applyProtection="1">
      <alignment horizontal="center" vertical="center"/>
      <protection hidden="1"/>
    </xf>
    <xf numFmtId="0" fontId="21" fillId="0" borderId="0" xfId="0" applyFont="1" applyFill="1" applyBorder="1" applyAlignment="1" applyProtection="1">
      <alignment horizontal="center" vertical="center"/>
      <protection hidden="1"/>
    </xf>
    <xf numFmtId="0" fontId="7" fillId="0" borderId="0" xfId="0" applyFont="1" applyAlignment="1" applyProtection="1">
      <alignment vertical="center"/>
      <protection hidden="1"/>
    </xf>
    <xf numFmtId="176" fontId="0" fillId="0" borderId="0" xfId="0" applyNumberFormat="1" applyAlignment="1" applyProtection="1">
      <alignment horizontal="left" vertical="center" shrinkToFit="1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 shrinkToFit="1"/>
      <protection hidden="1"/>
    </xf>
    <xf numFmtId="2" fontId="7" fillId="0" borderId="0" xfId="0" applyNumberFormat="1" applyFont="1" applyBorder="1" applyAlignment="1" applyProtection="1">
      <alignment horizontal="center" vertical="center" shrinkToFit="1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2" fontId="7" fillId="0" borderId="0" xfId="0" applyNumberFormat="1" applyFont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left" vertical="center"/>
      <protection hidden="1"/>
    </xf>
    <xf numFmtId="176" fontId="7" fillId="0" borderId="0" xfId="0" applyNumberFormat="1" applyFont="1" applyAlignment="1" applyProtection="1">
      <alignment horizontal="center" vertical="center" shrinkToFit="1"/>
      <protection hidden="1"/>
    </xf>
    <xf numFmtId="0" fontId="0" fillId="0" borderId="0" xfId="0" applyFont="1" applyAlignment="1" applyProtection="1">
      <alignment horizontal="left" vertical="center"/>
      <protection hidden="1"/>
    </xf>
    <xf numFmtId="176" fontId="7" fillId="0" borderId="0" xfId="0" applyNumberFormat="1" applyFont="1" applyBorder="1" applyAlignment="1" applyProtection="1">
      <alignment horizontal="center" vertical="center" shrinkToFit="1"/>
      <protection hidden="1"/>
    </xf>
    <xf numFmtId="177" fontId="7" fillId="0" borderId="0" xfId="0" applyNumberFormat="1" applyFont="1" applyBorder="1" applyAlignment="1" applyProtection="1">
      <alignment horizontal="right" vertical="center"/>
      <protection hidden="1"/>
    </xf>
    <xf numFmtId="0" fontId="10" fillId="0" borderId="0" xfId="0" applyFont="1" applyAlignment="1" applyProtection="1">
      <alignment vertical="center"/>
      <protection hidden="1"/>
    </xf>
    <xf numFmtId="178" fontId="7" fillId="0" borderId="0" xfId="0" applyNumberFormat="1" applyFont="1" applyFill="1" applyBorder="1" applyAlignment="1" applyProtection="1">
      <alignment vertical="center" shrinkToFit="1"/>
      <protection hidden="1"/>
    </xf>
    <xf numFmtId="0" fontId="0" fillId="0" borderId="0" xfId="0" applyAlignment="1" applyProtection="1">
      <protection hidden="1"/>
    </xf>
    <xf numFmtId="0" fontId="10" fillId="0" borderId="0" xfId="0" applyFont="1" applyAlignment="1" applyProtection="1">
      <alignment horizontal="center" vertical="center"/>
      <protection hidden="1"/>
    </xf>
    <xf numFmtId="176" fontId="7" fillId="0" borderId="1" xfId="0" applyNumberFormat="1" applyFont="1" applyBorder="1" applyAlignment="1" applyProtection="1">
      <alignment horizontal="center" vertical="center" shrinkToFit="1"/>
      <protection hidden="1"/>
    </xf>
    <xf numFmtId="178" fontId="0" fillId="0" borderId="0" xfId="0" applyNumberFormat="1" applyAlignment="1" applyProtection="1">
      <alignment horizontal="center" vertical="center"/>
      <protection hidden="1"/>
    </xf>
    <xf numFmtId="178" fontId="7" fillId="0" borderId="0" xfId="0" applyNumberFormat="1" applyFont="1" applyAlignment="1" applyProtection="1">
      <alignment horizontal="center" vertical="center" shrinkToFit="1"/>
      <protection hidden="1"/>
    </xf>
    <xf numFmtId="180" fontId="7" fillId="0" borderId="0" xfId="0" applyNumberFormat="1" applyFont="1" applyAlignment="1" applyProtection="1">
      <alignment horizontal="center" vertical="center"/>
      <protection hidden="1"/>
    </xf>
    <xf numFmtId="178" fontId="7" fillId="0" borderId="0" xfId="0" applyNumberFormat="1" applyFont="1" applyAlignment="1" applyProtection="1">
      <alignment horizontal="center" vertical="center"/>
      <protection hidden="1"/>
    </xf>
    <xf numFmtId="0" fontId="0" fillId="0" borderId="3" xfId="0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left" vertical="center" shrinkToFit="1"/>
      <protection hidden="1"/>
    </xf>
    <xf numFmtId="2" fontId="7" fillId="0" borderId="2" xfId="0" applyNumberFormat="1" applyFont="1" applyBorder="1" applyAlignment="1" applyProtection="1">
      <alignment horizontal="center" vertical="center" shrinkToFit="1"/>
      <protection hidden="1"/>
    </xf>
    <xf numFmtId="178" fontId="17" fillId="0" borderId="2" xfId="0" applyNumberFormat="1" applyFont="1" applyBorder="1" applyAlignment="1" applyProtection="1">
      <alignment horizontal="left" vertical="center" indent="1" shrinkToFit="1"/>
      <protection hidden="1"/>
    </xf>
    <xf numFmtId="181" fontId="7" fillId="0" borderId="0" xfId="0" applyNumberFormat="1" applyFont="1" applyAlignment="1" applyProtection="1">
      <alignment horizontal="center" vertical="center" shrinkToFit="1"/>
      <protection hidden="1"/>
    </xf>
    <xf numFmtId="178" fontId="7" fillId="0" borderId="0" xfId="0" applyNumberFormat="1" applyFont="1" applyAlignment="1" applyProtection="1">
      <alignment vertical="center"/>
      <protection hidden="1"/>
    </xf>
    <xf numFmtId="0" fontId="13" fillId="0" borderId="0" xfId="0" applyFont="1" applyFill="1" applyBorder="1" applyAlignment="1" applyProtection="1">
      <alignment horizontal="center"/>
      <protection hidden="1"/>
    </xf>
    <xf numFmtId="178" fontId="11" fillId="0" borderId="0" xfId="0" applyNumberFormat="1" applyFont="1" applyFill="1" applyBorder="1" applyAlignment="1" applyProtection="1">
      <alignment vertical="center" shrinkToFit="1"/>
      <protection hidden="1"/>
    </xf>
    <xf numFmtId="0" fontId="10" fillId="0" borderId="0" xfId="0" applyFont="1" applyAlignment="1" applyProtection="1">
      <protection hidden="1"/>
    </xf>
    <xf numFmtId="178" fontId="7" fillId="0" borderId="0" xfId="0" applyNumberFormat="1" applyFont="1" applyAlignment="1" applyProtection="1">
      <alignment horizontal="left"/>
      <protection hidden="1"/>
    </xf>
    <xf numFmtId="0" fontId="7" fillId="0" borderId="0" xfId="0" applyFont="1" applyAlignment="1" applyProtection="1">
      <alignment horizontal="center"/>
      <protection hidden="1"/>
    </xf>
    <xf numFmtId="178" fontId="7" fillId="0" borderId="0" xfId="0" applyNumberFormat="1" applyFont="1" applyAlignment="1" applyProtection="1">
      <protection hidden="1"/>
    </xf>
    <xf numFmtId="178" fontId="11" fillId="0" borderId="0" xfId="0" applyNumberFormat="1" applyFont="1" applyFill="1" applyBorder="1" applyAlignment="1" applyProtection="1">
      <alignment vertical="center"/>
      <protection hidden="1"/>
    </xf>
    <xf numFmtId="0" fontId="7" fillId="0" borderId="0" xfId="0" applyFont="1" applyAlignment="1" applyProtection="1">
      <alignment horizontal="left" vertical="center" shrinkToFit="1"/>
      <protection hidden="1"/>
    </xf>
    <xf numFmtId="0" fontId="7" fillId="0" borderId="0" xfId="0" applyFont="1" applyAlignment="1" applyProtection="1">
      <alignment horizontal="center" vertical="center" shrinkToFit="1"/>
      <protection hidden="1"/>
    </xf>
    <xf numFmtId="180" fontId="7" fillId="0" borderId="0" xfId="0" applyNumberFormat="1" applyFont="1" applyAlignment="1" applyProtection="1">
      <alignment horizontal="right" vertical="center"/>
      <protection hidden="1"/>
    </xf>
    <xf numFmtId="180" fontId="7" fillId="0" borderId="1" xfId="0" applyNumberFormat="1" applyFont="1" applyBorder="1" applyAlignment="1" applyProtection="1">
      <alignment horizontal="center" vertical="center" shrinkToFit="1"/>
      <protection hidden="1"/>
    </xf>
    <xf numFmtId="2" fontId="7" fillId="0" borderId="0" xfId="0" applyNumberFormat="1" applyFont="1" applyAlignment="1" applyProtection="1">
      <alignment horizontal="center" vertical="center" shrinkToFit="1"/>
      <protection hidden="1"/>
    </xf>
    <xf numFmtId="183" fontId="7" fillId="0" borderId="0" xfId="0" applyNumberFormat="1" applyFont="1" applyAlignment="1" applyProtection="1">
      <alignment vertical="center"/>
      <protection hidden="1"/>
    </xf>
    <xf numFmtId="49" fontId="0" fillId="0" borderId="0" xfId="0" applyNumberFormat="1" applyAlignment="1" applyProtection="1">
      <alignment horizontal="center" vertical="center"/>
      <protection hidden="1"/>
    </xf>
    <xf numFmtId="178" fontId="7" fillId="0" borderId="0" xfId="0" applyNumberFormat="1" applyFont="1" applyFill="1" applyBorder="1" applyAlignment="1" applyProtection="1">
      <alignment horizontal="right" vertical="center" shrinkToFit="1"/>
      <protection hidden="1"/>
    </xf>
    <xf numFmtId="0" fontId="0" fillId="0" borderId="0" xfId="0" applyFill="1" applyBorder="1" applyAlignment="1" applyProtection="1">
      <protection hidden="1"/>
    </xf>
    <xf numFmtId="0" fontId="0" fillId="0" borderId="0" xfId="0" applyAlignment="1" applyProtection="1">
      <alignment vertical="center"/>
    </xf>
    <xf numFmtId="0" fontId="2" fillId="0" borderId="0" xfId="0" applyFont="1" applyAlignment="1" applyProtection="1">
      <alignment horizontal="left" vertical="center"/>
    </xf>
    <xf numFmtId="0" fontId="0" fillId="0" borderId="0" xfId="0" applyAlignment="1" applyProtection="1">
      <alignment horizontal="left" vertical="center"/>
    </xf>
    <xf numFmtId="0" fontId="0" fillId="0" borderId="0" xfId="0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0" fontId="0" fillId="0" borderId="0" xfId="0" applyBorder="1" applyAlignment="1" applyProtection="1">
      <alignment horizontal="left"/>
    </xf>
    <xf numFmtId="2" fontId="7" fillId="0" borderId="0" xfId="0" applyNumberFormat="1" applyFont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 shrinkToFit="1"/>
    </xf>
    <xf numFmtId="0" fontId="0" fillId="0" borderId="0" xfId="0" applyFill="1" applyBorder="1" applyAlignment="1" applyProtection="1"/>
    <xf numFmtId="0" fontId="10" fillId="0" borderId="0" xfId="0" applyFont="1" applyAlignment="1" applyProtection="1">
      <alignment horizontal="left" vertical="center" shrinkToFit="1"/>
      <protection hidden="1"/>
    </xf>
    <xf numFmtId="180" fontId="17" fillId="2" borderId="0" xfId="0" applyNumberFormat="1" applyFont="1" applyFill="1" applyBorder="1" applyAlignment="1" applyProtection="1">
      <alignment horizontal="center" vertical="center" shrinkToFit="1"/>
      <protection hidden="1"/>
    </xf>
    <xf numFmtId="0" fontId="21" fillId="0" borderId="0" xfId="0" applyFont="1" applyAlignment="1" applyProtection="1">
      <alignment vertical="center"/>
      <protection hidden="1"/>
    </xf>
    <xf numFmtId="0" fontId="17" fillId="2" borderId="0" xfId="0" applyNumberFormat="1" applyFont="1" applyFill="1" applyBorder="1" applyAlignment="1" applyProtection="1">
      <alignment horizontal="center" vertical="center" shrinkToFit="1"/>
      <protection hidden="1"/>
    </xf>
    <xf numFmtId="0" fontId="2" fillId="0" borderId="0" xfId="0" applyFont="1" applyFill="1" applyBorder="1" applyAlignment="1" applyProtection="1">
      <alignment vertical="center"/>
      <protection hidden="1"/>
    </xf>
    <xf numFmtId="0" fontId="0" fillId="0" borderId="0" xfId="0" applyFill="1" applyBorder="1" applyAlignment="1" applyProtection="1">
      <alignment vertical="center"/>
      <protection hidden="1"/>
    </xf>
    <xf numFmtId="0" fontId="7" fillId="0" borderId="0" xfId="0" applyFont="1" applyBorder="1" applyAlignment="1" applyProtection="1">
      <alignment horizontal="center" vertical="center" shrinkToFit="1"/>
      <protection hidden="1"/>
    </xf>
    <xf numFmtId="0" fontId="13" fillId="0" borderId="0" xfId="0" applyFont="1" applyBorder="1" applyAlignment="1" applyProtection="1">
      <alignment horizontal="center" vertical="center"/>
      <protection hidden="1"/>
    </xf>
    <xf numFmtId="0" fontId="7" fillId="0" borderId="0" xfId="0" applyFont="1" applyBorder="1" applyAlignment="1" applyProtection="1">
      <alignment vertical="center" shrinkToFit="1"/>
      <protection hidden="1"/>
    </xf>
    <xf numFmtId="0" fontId="14" fillId="0" borderId="0" xfId="0" applyFont="1" applyBorder="1" applyAlignment="1" applyProtection="1">
      <protection hidden="1"/>
    </xf>
    <xf numFmtId="0" fontId="0" fillId="0" borderId="4" xfId="0" applyBorder="1" applyAlignment="1" applyProtection="1">
      <alignment horizontal="center" vertical="center"/>
      <protection hidden="1"/>
    </xf>
    <xf numFmtId="176" fontId="0" fillId="0" borderId="4" xfId="0" applyNumberFormat="1" applyBorder="1" applyAlignment="1" applyProtection="1">
      <alignment horizontal="center" vertical="center"/>
      <protection hidden="1"/>
    </xf>
    <xf numFmtId="0" fontId="9" fillId="0" borderId="0" xfId="0" applyFont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 shrinkToFit="1"/>
      <protection hidden="1"/>
    </xf>
    <xf numFmtId="183" fontId="7" fillId="0" borderId="0" xfId="0" applyNumberFormat="1" applyFont="1" applyAlignment="1" applyProtection="1">
      <alignment horizontal="left" vertical="center" shrinkToFit="1"/>
      <protection hidden="1"/>
    </xf>
    <xf numFmtId="0" fontId="7" fillId="0" borderId="0" xfId="0" applyFont="1" applyBorder="1" applyAlignment="1" applyProtection="1">
      <alignment horizontal="right" vertical="center"/>
      <protection hidden="1"/>
    </xf>
    <xf numFmtId="2" fontId="7" fillId="0" borderId="1" xfId="0" applyNumberFormat="1" applyFont="1" applyBorder="1" applyAlignment="1" applyProtection="1">
      <alignment vertical="center" shrinkToFit="1"/>
      <protection hidden="1"/>
    </xf>
    <xf numFmtId="182" fontId="7" fillId="0" borderId="0" xfId="0" applyNumberFormat="1" applyFont="1" applyAlignment="1" applyProtection="1">
      <alignment horizontal="center" vertical="center" shrinkToFit="1"/>
      <protection hidden="1"/>
    </xf>
    <xf numFmtId="0" fontId="13" fillId="0" borderId="0" xfId="0" applyFont="1" applyFill="1" applyBorder="1" applyAlignment="1" applyProtection="1">
      <protection hidden="1"/>
    </xf>
    <xf numFmtId="180" fontId="7" fillId="0" borderId="0" xfId="0" applyNumberFormat="1" applyFont="1" applyAlignment="1" applyProtection="1">
      <alignment vertical="center"/>
      <protection hidden="1"/>
    </xf>
    <xf numFmtId="179" fontId="7" fillId="0" borderId="1" xfId="0" applyNumberFormat="1" applyFont="1" applyBorder="1" applyAlignment="1" applyProtection="1">
      <alignment horizontal="center" vertical="center" shrinkToFit="1"/>
      <protection hidden="1"/>
    </xf>
    <xf numFmtId="0" fontId="23" fillId="0" borderId="0" xfId="0" applyFont="1" applyAlignment="1" applyProtection="1">
      <alignment horizontal="center" vertical="center" textRotation="255" shrinkToFit="1"/>
      <protection hidden="1"/>
    </xf>
    <xf numFmtId="0" fontId="23" fillId="0" borderId="0" xfId="0" applyFont="1" applyAlignment="1" applyProtection="1">
      <alignment horizontal="center" vertical="center" textRotation="255"/>
      <protection hidden="1"/>
    </xf>
    <xf numFmtId="183" fontId="16" fillId="2" borderId="0" xfId="0" applyNumberFormat="1" applyFont="1" applyFill="1" applyBorder="1" applyAlignment="1" applyProtection="1">
      <alignment horizontal="center" vertical="center"/>
      <protection locked="0" hidden="1"/>
    </xf>
    <xf numFmtId="180" fontId="16" fillId="2" borderId="0" xfId="0" applyNumberFormat="1" applyFont="1" applyFill="1" applyBorder="1" applyAlignment="1" applyProtection="1">
      <alignment horizontal="center" vertical="center" shrinkToFit="1"/>
      <protection locked="0" hidden="1"/>
    </xf>
    <xf numFmtId="0" fontId="16" fillId="2" borderId="0" xfId="0" applyFont="1" applyFill="1" applyBorder="1" applyAlignment="1" applyProtection="1">
      <alignment horizontal="center" shrinkToFit="1"/>
      <protection locked="0" hidden="1"/>
    </xf>
    <xf numFmtId="0" fontId="16" fillId="2" borderId="0" xfId="0" applyFont="1" applyFill="1" applyBorder="1" applyAlignment="1" applyProtection="1">
      <alignment horizontal="center"/>
      <protection locked="0" hidden="1"/>
    </xf>
    <xf numFmtId="180" fontId="7" fillId="0" borderId="0" xfId="0" applyNumberFormat="1" applyFont="1" applyBorder="1" applyAlignment="1" applyProtection="1">
      <alignment horizontal="right" vertical="center"/>
      <protection hidden="1"/>
    </xf>
    <xf numFmtId="0" fontId="2" fillId="0" borderId="0" xfId="0" applyFont="1" applyAlignment="1" applyProtection="1">
      <alignment horizontal="right" vertical="center"/>
      <protection hidden="1"/>
    </xf>
    <xf numFmtId="0" fontId="0" fillId="0" borderId="0" xfId="0" applyAlignment="1" applyProtection="1">
      <alignment horizontal="right"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10" fillId="0" borderId="0" xfId="0" applyFont="1" applyBorder="1" applyAlignment="1" applyProtection="1">
      <alignment horizontal="center" vertical="center"/>
      <protection hidden="1"/>
    </xf>
    <xf numFmtId="0" fontId="0" fillId="0" borderId="2" xfId="0" applyBorder="1" applyAlignment="1" applyProtection="1">
      <alignment horizontal="center" vertical="center" shrinkToFit="1"/>
      <protection hidden="1"/>
    </xf>
    <xf numFmtId="0" fontId="10" fillId="0" borderId="1" xfId="0" applyFont="1" applyBorder="1" applyAlignment="1" applyProtection="1">
      <alignment horizontal="center" vertical="center"/>
      <protection hidden="1"/>
    </xf>
    <xf numFmtId="0" fontId="0" fillId="0" borderId="1" xfId="0" applyBorder="1" applyAlignment="1" applyProtection="1">
      <alignment horizontal="center" vertical="center"/>
      <protection hidden="1"/>
    </xf>
    <xf numFmtId="2" fontId="7" fillId="0" borderId="0" xfId="0" applyNumberFormat="1" applyFont="1" applyAlignment="1" applyProtection="1">
      <alignment horizontal="center"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7" fillId="0" borderId="0" xfId="0" applyFont="1" applyAlignment="1" applyProtection="1">
      <alignment vertical="center"/>
      <protection hidden="1"/>
    </xf>
    <xf numFmtId="0" fontId="0" fillId="0" borderId="0" xfId="0" applyAlignment="1" applyProtection="1">
      <alignment horizontal="left" vertical="center"/>
      <protection hidden="1"/>
    </xf>
    <xf numFmtId="178" fontId="7" fillId="0" borderId="0" xfId="0" applyNumberFormat="1" applyFont="1" applyBorder="1" applyAlignment="1" applyProtection="1">
      <alignment horizontal="left" vertical="center" indent="2"/>
      <protection hidden="1"/>
    </xf>
    <xf numFmtId="0" fontId="0" fillId="0" borderId="0" xfId="0" applyFont="1" applyAlignment="1" applyProtection="1">
      <alignment horizontal="left" vertical="center"/>
      <protection hidden="1"/>
    </xf>
    <xf numFmtId="2" fontId="0" fillId="0" borderId="0" xfId="0" applyNumberFormat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left" vertical="center"/>
      <protection hidden="1"/>
    </xf>
    <xf numFmtId="0" fontId="23" fillId="0" borderId="0" xfId="0" applyFont="1" applyAlignment="1" applyProtection="1">
      <alignment vertical="center"/>
      <protection hidden="1"/>
    </xf>
    <xf numFmtId="0" fontId="21" fillId="0" borderId="0" xfId="0" applyFont="1" applyAlignment="1" applyProtection="1">
      <alignment vertical="center"/>
      <protection hidden="1"/>
    </xf>
    <xf numFmtId="0" fontId="0" fillId="0" borderId="0" xfId="0" applyAlignment="1" applyProtection="1">
      <protection hidden="1"/>
    </xf>
    <xf numFmtId="176" fontId="7" fillId="0" borderId="0" xfId="0" applyNumberFormat="1" applyFont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2" fontId="7" fillId="0" borderId="0" xfId="0" applyNumberFormat="1" applyFont="1" applyAlignment="1" applyProtection="1">
      <alignment horizontal="left" vertical="center"/>
      <protection hidden="1"/>
    </xf>
    <xf numFmtId="0" fontId="2" fillId="0" borderId="0" xfId="0" applyFont="1" applyAlignment="1" applyProtection="1">
      <alignment horizontal="center" vertical="center" shrinkToFit="1"/>
      <protection hidden="1"/>
    </xf>
    <xf numFmtId="0" fontId="0" fillId="0" borderId="4" xfId="0" applyBorder="1" applyAlignment="1" applyProtection="1">
      <alignment horizontal="center" vertical="center"/>
      <protection hidden="1"/>
    </xf>
    <xf numFmtId="0" fontId="2" fillId="0" borderId="4" xfId="0" applyFont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vertical="center" shrinkToFit="1"/>
      <protection hidden="1"/>
    </xf>
    <xf numFmtId="0" fontId="11" fillId="0" borderId="0" xfId="0" applyFont="1" applyAlignment="1" applyProtection="1">
      <alignment vertical="center"/>
      <protection hidden="1"/>
    </xf>
    <xf numFmtId="0" fontId="12" fillId="0" borderId="0" xfId="0" applyFont="1" applyAlignment="1" applyProtection="1">
      <alignment vertical="center"/>
      <protection hidden="1"/>
    </xf>
    <xf numFmtId="2" fontId="7" fillId="0" borderId="0" xfId="0" applyNumberFormat="1" applyFont="1" applyBorder="1" applyAlignment="1" applyProtection="1">
      <alignment horizontal="left" vertical="center" indent="1" shrinkToFit="1"/>
      <protection hidden="1"/>
    </xf>
    <xf numFmtId="0" fontId="0" fillId="0" borderId="1" xfId="0" applyBorder="1" applyAlignment="1" applyProtection="1">
      <alignment vertical="center"/>
      <protection hidden="1"/>
    </xf>
    <xf numFmtId="1" fontId="0" fillId="0" borderId="1" xfId="0" applyNumberFormat="1" applyFont="1" applyBorder="1" applyAlignment="1" applyProtection="1">
      <alignment horizontal="center" vertical="center"/>
      <protection hidden="1"/>
    </xf>
    <xf numFmtId="1" fontId="0" fillId="0" borderId="1" xfId="0" applyNumberFormat="1" applyFont="1" applyBorder="1" applyAlignment="1" applyProtection="1">
      <alignment vertical="center"/>
      <protection hidden="1"/>
    </xf>
    <xf numFmtId="0" fontId="10" fillId="0" borderId="0" xfId="0" applyFont="1" applyAlignment="1" applyProtection="1">
      <alignment vertical="center"/>
      <protection hidden="1"/>
    </xf>
    <xf numFmtId="2" fontId="7" fillId="0" borderId="0" xfId="0" applyNumberFormat="1" applyFont="1" applyBorder="1" applyAlignment="1" applyProtection="1">
      <alignment horizontal="center" vertical="center"/>
      <protection hidden="1"/>
    </xf>
    <xf numFmtId="2" fontId="0" fillId="0" borderId="0" xfId="0" applyNumberFormat="1" applyBorder="1" applyAlignment="1" applyProtection="1">
      <alignment horizontal="center" vertical="center"/>
      <protection hidden="1"/>
    </xf>
    <xf numFmtId="176" fontId="7" fillId="0" borderId="0" xfId="0" applyNumberFormat="1" applyFont="1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horizontal="center" vertical="center"/>
      <protection hidden="1"/>
    </xf>
    <xf numFmtId="2" fontId="7" fillId="0" borderId="0" xfId="0" applyNumberFormat="1" applyFont="1" applyBorder="1" applyAlignment="1" applyProtection="1">
      <alignment horizontal="center" vertical="center" shrinkToFit="1"/>
      <protection hidden="1"/>
    </xf>
    <xf numFmtId="0" fontId="0" fillId="0" borderId="2" xfId="0" applyBorder="1" applyAlignment="1" applyProtection="1">
      <alignment horizontal="center" vertical="center"/>
      <protection hidden="1"/>
    </xf>
    <xf numFmtId="0" fontId="20" fillId="0" borderId="0" xfId="0" applyFont="1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center"/>
      <protection hidden="1"/>
    </xf>
    <xf numFmtId="183" fontId="7" fillId="0" borderId="0" xfId="0" applyNumberFormat="1" applyFont="1" applyAlignment="1" applyProtection="1">
      <alignment horizontal="left" vertical="center"/>
      <protection hidden="1"/>
    </xf>
    <xf numFmtId="0" fontId="0" fillId="0" borderId="0" xfId="0" applyFont="1" applyAlignment="1" applyProtection="1">
      <alignment vertical="center"/>
      <protection hidden="1"/>
    </xf>
    <xf numFmtId="180" fontId="7" fillId="0" borderId="0" xfId="0" applyNumberFormat="1" applyFont="1" applyAlignment="1" applyProtection="1">
      <alignment vertical="center" shrinkToFit="1"/>
      <protection hidden="1"/>
    </xf>
    <xf numFmtId="0" fontId="0" fillId="0" borderId="0" xfId="0" applyFont="1" applyAlignment="1" applyProtection="1">
      <alignment horizontal="center" vertical="center"/>
      <protection hidden="1"/>
    </xf>
    <xf numFmtId="0" fontId="0" fillId="0" borderId="2" xfId="0" applyBorder="1" applyAlignment="1" applyProtection="1">
      <alignment horizontal="right" vertical="center"/>
      <protection hidden="1"/>
    </xf>
    <xf numFmtId="0" fontId="0" fillId="0" borderId="0" xfId="0" applyBorder="1" applyAlignment="1" applyProtection="1">
      <alignment horizontal="right" vertical="center"/>
      <protection hidden="1"/>
    </xf>
    <xf numFmtId="0" fontId="0" fillId="0" borderId="3" xfId="0" applyBorder="1" applyAlignment="1" applyProtection="1">
      <alignment horizontal="center" vertical="center"/>
      <protection hidden="1"/>
    </xf>
    <xf numFmtId="0" fontId="0" fillId="0" borderId="3" xfId="0" applyBorder="1" applyAlignment="1" applyProtection="1">
      <alignment vertical="center"/>
      <protection hidden="1"/>
    </xf>
    <xf numFmtId="178" fontId="0" fillId="0" borderId="0" xfId="0" applyNumberFormat="1" applyAlignment="1" applyProtection="1">
      <alignment horizontal="center" vertical="center"/>
      <protection hidden="1"/>
    </xf>
    <xf numFmtId="183" fontId="7" fillId="0" borderId="0" xfId="0" applyNumberFormat="1" applyFont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/>
      <protection hidden="1"/>
    </xf>
    <xf numFmtId="0" fontId="15" fillId="0" borderId="0" xfId="0" applyFont="1" applyFill="1" applyBorder="1" applyAlignment="1" applyProtection="1">
      <protection hidden="1"/>
    </xf>
    <xf numFmtId="0" fontId="10" fillId="0" borderId="0" xfId="0" applyFont="1" applyAlignment="1" applyProtection="1">
      <alignment horizontal="right" vertical="center"/>
      <protection hidden="1"/>
    </xf>
    <xf numFmtId="0" fontId="0" fillId="0" borderId="1" xfId="0" applyFont="1" applyBorder="1" applyAlignment="1" applyProtection="1">
      <alignment horizontal="center" vertical="center"/>
      <protection hidden="1"/>
    </xf>
    <xf numFmtId="0" fontId="20" fillId="0" borderId="0" xfId="0" applyFont="1" applyFill="1" applyBorder="1" applyAlignment="1" applyProtection="1">
      <alignment horizontal="right" vertical="center" shrinkToFit="1"/>
      <protection hidden="1"/>
    </xf>
    <xf numFmtId="0" fontId="0" fillId="0" borderId="0" xfId="0" applyAlignment="1" applyProtection="1">
      <alignment vertical="center" shrinkToFit="1"/>
      <protection hidden="1"/>
    </xf>
    <xf numFmtId="0" fontId="0" fillId="0" borderId="0" xfId="0" applyAlignment="1" applyProtection="1">
      <alignment shrinkToFit="1"/>
      <protection hidden="1"/>
    </xf>
    <xf numFmtId="0" fontId="21" fillId="0" borderId="0" xfId="0" applyFont="1" applyFill="1" applyBorder="1" applyAlignment="1" applyProtection="1">
      <alignment horizontal="center" vertical="center"/>
      <protection hidden="1"/>
    </xf>
    <xf numFmtId="0" fontId="0" fillId="0" borderId="0" xfId="0" applyFill="1" applyAlignment="1" applyProtection="1">
      <alignment horizontal="center"/>
      <protection hidden="1"/>
    </xf>
    <xf numFmtId="0" fontId="14" fillId="0" borderId="0" xfId="0" applyFont="1" applyAlignment="1" applyProtection="1">
      <protection hidden="1"/>
    </xf>
    <xf numFmtId="0" fontId="19" fillId="0" borderId="0" xfId="0" applyFont="1" applyAlignment="1" applyProtection="1">
      <protection hidden="1"/>
    </xf>
    <xf numFmtId="0" fontId="0" fillId="0" borderId="0" xfId="0" applyFont="1" applyAlignment="1" applyProtection="1">
      <protection hidden="1"/>
    </xf>
    <xf numFmtId="0" fontId="0" fillId="0" borderId="0" xfId="0" applyAlignment="1" applyProtection="1">
      <alignment horizontal="right"/>
      <protection hidden="1"/>
    </xf>
    <xf numFmtId="178" fontId="7" fillId="0" borderId="1" xfId="0" applyNumberFormat="1" applyFont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/>
      <protection hidden="1"/>
    </xf>
    <xf numFmtId="2" fontId="7" fillId="0" borderId="0" xfId="0" applyNumberFormat="1" applyFont="1" applyAlignment="1" applyProtection="1">
      <alignment vertical="center" shrinkToFit="1"/>
      <protection hidden="1"/>
    </xf>
    <xf numFmtId="0" fontId="18" fillId="0" borderId="2" xfId="0" applyFont="1" applyBorder="1" applyAlignment="1" applyProtection="1">
      <alignment horizontal="left" vertical="center"/>
      <protection hidden="1"/>
    </xf>
    <xf numFmtId="0" fontId="7" fillId="0" borderId="2" xfId="0" applyFont="1" applyBorder="1" applyAlignment="1" applyProtection="1">
      <alignment horizontal="left" vertical="center"/>
      <protection hidden="1"/>
    </xf>
    <xf numFmtId="0" fontId="0" fillId="0" borderId="0" xfId="0" applyAlignment="1" applyProtection="1">
      <alignment horizontal="left" vertical="center" shrinkToFit="1"/>
      <protection hidden="1"/>
    </xf>
    <xf numFmtId="0" fontId="7" fillId="0" borderId="0" xfId="0" applyFont="1" applyAlignment="1" applyProtection="1">
      <alignment horizontal="left" vertical="center"/>
      <protection hidden="1"/>
    </xf>
    <xf numFmtId="0" fontId="7" fillId="0" borderId="0" xfId="0" applyFont="1" applyAlignment="1" applyProtection="1">
      <alignment horizontal="left" vertical="center" shrinkToFit="1"/>
      <protection hidden="1"/>
    </xf>
    <xf numFmtId="176" fontId="7" fillId="0" borderId="0" xfId="0" applyNumberFormat="1" applyFont="1" applyBorder="1" applyAlignment="1" applyProtection="1">
      <alignment horizontal="left" vertical="center" indent="1"/>
      <protection hidden="1"/>
    </xf>
    <xf numFmtId="0" fontId="0" fillId="0" borderId="0" xfId="0" applyBorder="1" applyAlignment="1" applyProtection="1">
      <alignment horizontal="left" vertical="center" indent="1"/>
      <protection hidden="1"/>
    </xf>
    <xf numFmtId="2" fontId="7" fillId="0" borderId="0" xfId="0" applyNumberFormat="1" applyFont="1" applyBorder="1" applyAlignment="1" applyProtection="1">
      <alignment horizontal="left" vertical="center" shrinkToFit="1"/>
      <protection hidden="1"/>
    </xf>
    <xf numFmtId="1" fontId="7" fillId="0" borderId="0" xfId="0" applyNumberFormat="1" applyFont="1" applyAlignment="1" applyProtection="1">
      <alignment horizontal="center" vertical="center"/>
      <protection hidden="1"/>
    </xf>
    <xf numFmtId="0" fontId="18" fillId="0" borderId="2" xfId="0" applyFont="1" applyBorder="1" applyAlignment="1" applyProtection="1">
      <alignment horizontal="left" vertical="center" indent="1"/>
      <protection hidden="1"/>
    </xf>
    <xf numFmtId="0" fontId="7" fillId="0" borderId="2" xfId="0" applyFont="1" applyBorder="1" applyAlignment="1" applyProtection="1">
      <alignment horizontal="left" vertical="center" indent="1"/>
      <protection hidden="1"/>
    </xf>
    <xf numFmtId="176" fontId="0" fillId="0" borderId="0" xfId="0" applyNumberFormat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 shrinkToFit="1"/>
      <protection hidden="1"/>
    </xf>
    <xf numFmtId="176" fontId="2" fillId="0" borderId="0" xfId="0" applyNumberFormat="1" applyFont="1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horizontal="center" vertical="center" shrinkToFit="1"/>
      <protection hidden="1"/>
    </xf>
    <xf numFmtId="2" fontId="7" fillId="0" borderId="0" xfId="0" applyNumberFormat="1" applyFont="1" applyBorder="1" applyAlignment="1" applyProtection="1">
      <alignment horizontal="right" vertical="center"/>
      <protection hidden="1"/>
    </xf>
    <xf numFmtId="2" fontId="0" fillId="0" borderId="0" xfId="0" applyNumberFormat="1" applyBorder="1" applyAlignment="1" applyProtection="1">
      <alignment horizontal="right" vertical="center"/>
      <protection hidden="1"/>
    </xf>
    <xf numFmtId="176" fontId="7" fillId="0" borderId="0" xfId="0" applyNumberFormat="1" applyFont="1" applyBorder="1" applyAlignment="1" applyProtection="1">
      <alignment horizontal="center" vertical="center" shrinkToFit="1"/>
      <protection hidden="1"/>
    </xf>
    <xf numFmtId="2" fontId="0" fillId="0" borderId="0" xfId="0" applyNumberFormat="1" applyFont="1" applyBorder="1" applyAlignment="1" applyProtection="1">
      <alignment horizontal="center" vertical="center" shrinkToFit="1"/>
      <protection hidden="1"/>
    </xf>
    <xf numFmtId="2" fontId="0" fillId="0" borderId="0" xfId="0" applyNumberFormat="1" applyBorder="1" applyAlignment="1" applyProtection="1">
      <alignment horizontal="center" vertical="center" shrinkToFit="1"/>
      <protection hidden="1"/>
    </xf>
    <xf numFmtId="176" fontId="0" fillId="0" borderId="1" xfId="0" applyNumberForma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right" vertical="center" shrinkToFit="1"/>
      <protection hidden="1"/>
    </xf>
    <xf numFmtId="0" fontId="0" fillId="0" borderId="1" xfId="0" applyBorder="1" applyAlignment="1" applyProtection="1">
      <alignment horizontal="right" vertical="center" shrinkToFit="1"/>
      <protection hidden="1"/>
    </xf>
    <xf numFmtId="0" fontId="0" fillId="0" borderId="1" xfId="0" applyBorder="1" applyAlignment="1" applyProtection="1">
      <alignment horizontal="center" vertical="center" shrinkToFit="1"/>
      <protection hidden="1"/>
    </xf>
    <xf numFmtId="178" fontId="7" fillId="0" borderId="0" xfId="0" applyNumberFormat="1" applyFont="1" applyAlignment="1" applyProtection="1">
      <alignment vertical="center" shrinkToFit="1"/>
      <protection hidden="1"/>
    </xf>
    <xf numFmtId="185" fontId="7" fillId="0" borderId="0" xfId="0" applyNumberFormat="1" applyFont="1" applyAlignment="1" applyProtection="1">
      <alignment horizontal="center" vertical="center" shrinkToFit="1"/>
      <protection hidden="1"/>
    </xf>
    <xf numFmtId="2" fontId="0" fillId="0" borderId="0" xfId="0" applyNumberFormat="1" applyFont="1" applyBorder="1" applyAlignment="1" applyProtection="1">
      <alignment horizontal="center" vertical="center"/>
      <protection hidden="1"/>
    </xf>
    <xf numFmtId="2" fontId="7" fillId="0" borderId="0" xfId="0" applyNumberFormat="1" applyFont="1" applyBorder="1" applyAlignment="1" applyProtection="1">
      <alignment horizontal="left" vertical="center"/>
      <protection hidden="1"/>
    </xf>
    <xf numFmtId="2" fontId="0" fillId="0" borderId="1" xfId="0" applyNumberFormat="1" applyFont="1" applyBorder="1" applyAlignment="1" applyProtection="1">
      <alignment horizontal="center" vertical="center" shrinkToFit="1"/>
      <protection hidden="1"/>
    </xf>
    <xf numFmtId="2" fontId="0" fillId="0" borderId="0" xfId="0" applyNumberFormat="1" applyAlignment="1" applyProtection="1">
      <alignment horizontal="center" vertical="center" shrinkToFit="1"/>
      <protection hidden="1"/>
    </xf>
    <xf numFmtId="185" fontId="7" fillId="0" borderId="0" xfId="0" applyNumberFormat="1" applyFont="1" applyAlignment="1" applyProtection="1">
      <alignment horizontal="center" vertical="center"/>
      <protection hidden="1"/>
    </xf>
    <xf numFmtId="185" fontId="0" fillId="0" borderId="0" xfId="0" applyNumberFormat="1" applyAlignment="1" applyProtection="1">
      <alignment horizontal="center"/>
      <protection hidden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323850</xdr:colOff>
      <xdr:row>14</xdr:row>
      <xdr:rowOff>38100</xdr:rowOff>
    </xdr:from>
    <xdr:to>
      <xdr:col>6</xdr:col>
      <xdr:colOff>66675</xdr:colOff>
      <xdr:row>15</xdr:row>
      <xdr:rowOff>142875</xdr:rowOff>
    </xdr:to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8E6343CF-4875-6308-95DF-FE11BFA00574}"/>
            </a:ext>
          </a:extLst>
        </xdr:cNvPr>
        <xdr:cNvSpPr txBox="1">
          <a:spLocks noChangeArrowheads="1"/>
        </xdr:cNvSpPr>
      </xdr:nvSpPr>
      <xdr:spPr bwMode="auto">
        <a:xfrm>
          <a:off x="2038350" y="2752725"/>
          <a:ext cx="228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</a:p>
      </xdr:txBody>
    </xdr:sp>
    <xdr:clientData/>
  </xdr:twoCellAnchor>
  <xdr:twoCellAnchor>
    <xdr:from>
      <xdr:col>4</xdr:col>
      <xdr:colOff>323850</xdr:colOff>
      <xdr:row>16</xdr:row>
      <xdr:rowOff>38100</xdr:rowOff>
    </xdr:from>
    <xdr:to>
      <xdr:col>6</xdr:col>
      <xdr:colOff>66675</xdr:colOff>
      <xdr:row>17</xdr:row>
      <xdr:rowOff>142875</xdr:rowOff>
    </xdr:to>
    <xdr:sp macro="" textlink="">
      <xdr:nvSpPr>
        <xdr:cNvPr id="4098" name="Text Box 2">
          <a:extLst>
            <a:ext uri="{FF2B5EF4-FFF2-40B4-BE49-F238E27FC236}">
              <a16:creationId xmlns:a16="http://schemas.microsoft.com/office/drawing/2014/main" id="{071517EC-1FC0-15B5-A3FD-B5E846179F88}"/>
            </a:ext>
          </a:extLst>
        </xdr:cNvPr>
        <xdr:cNvSpPr txBox="1">
          <a:spLocks noChangeArrowheads="1"/>
        </xdr:cNvSpPr>
      </xdr:nvSpPr>
      <xdr:spPr bwMode="auto">
        <a:xfrm>
          <a:off x="2038350" y="3114675"/>
          <a:ext cx="228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</a:p>
      </xdr:txBody>
    </xdr:sp>
    <xdr:clientData/>
  </xdr:twoCellAnchor>
  <xdr:twoCellAnchor>
    <xdr:from>
      <xdr:col>3</xdr:col>
      <xdr:colOff>323850</xdr:colOff>
      <xdr:row>19</xdr:row>
      <xdr:rowOff>38100</xdr:rowOff>
    </xdr:from>
    <xdr:to>
      <xdr:col>4</xdr:col>
      <xdr:colOff>123825</xdr:colOff>
      <xdr:row>20</xdr:row>
      <xdr:rowOff>142875</xdr:rowOff>
    </xdr:to>
    <xdr:sp macro="" textlink="">
      <xdr:nvSpPr>
        <xdr:cNvPr id="4099" name="Text Box 3">
          <a:extLst>
            <a:ext uri="{FF2B5EF4-FFF2-40B4-BE49-F238E27FC236}">
              <a16:creationId xmlns:a16="http://schemas.microsoft.com/office/drawing/2014/main" id="{F0F05F72-29BD-5E86-D323-14299C5F1B65}"/>
            </a:ext>
          </a:extLst>
        </xdr:cNvPr>
        <xdr:cNvSpPr txBox="1">
          <a:spLocks noChangeArrowheads="1"/>
        </xdr:cNvSpPr>
      </xdr:nvSpPr>
      <xdr:spPr bwMode="auto">
        <a:xfrm>
          <a:off x="1609725" y="3657600"/>
          <a:ext cx="228600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＝</a:t>
          </a:r>
        </a:p>
      </xdr:txBody>
    </xdr:sp>
    <xdr:clientData/>
  </xdr:twoCellAnchor>
  <xdr:twoCellAnchor>
    <xdr:from>
      <xdr:col>4</xdr:col>
      <xdr:colOff>371475</xdr:colOff>
      <xdr:row>21</xdr:row>
      <xdr:rowOff>171450</xdr:rowOff>
    </xdr:from>
    <xdr:to>
      <xdr:col>6</xdr:col>
      <xdr:colOff>114300</xdr:colOff>
      <xdr:row>23</xdr:row>
      <xdr:rowOff>9525</xdr:rowOff>
    </xdr:to>
    <xdr:sp macro="" textlink="">
      <xdr:nvSpPr>
        <xdr:cNvPr id="4100" name="Text Box 4">
          <a:extLst>
            <a:ext uri="{FF2B5EF4-FFF2-40B4-BE49-F238E27FC236}">
              <a16:creationId xmlns:a16="http://schemas.microsoft.com/office/drawing/2014/main" id="{8770D017-C777-FD80-AF21-D1D759D884B6}"/>
            </a:ext>
          </a:extLst>
        </xdr:cNvPr>
        <xdr:cNvSpPr txBox="1">
          <a:spLocks noChangeArrowheads="1"/>
        </xdr:cNvSpPr>
      </xdr:nvSpPr>
      <xdr:spPr bwMode="auto">
        <a:xfrm>
          <a:off x="2085975" y="4181475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+(</a:t>
          </a:r>
        </a:p>
      </xdr:txBody>
    </xdr:sp>
    <xdr:clientData/>
  </xdr:twoCellAnchor>
  <xdr:twoCellAnchor>
    <xdr:from>
      <xdr:col>6</xdr:col>
      <xdr:colOff>400050</xdr:colOff>
      <xdr:row>22</xdr:row>
      <xdr:rowOff>0</xdr:rowOff>
    </xdr:from>
    <xdr:to>
      <xdr:col>8</xdr:col>
      <xdr:colOff>142875</xdr:colOff>
      <xdr:row>23</xdr:row>
      <xdr:rowOff>19050</xdr:rowOff>
    </xdr:to>
    <xdr:sp macro="" textlink="">
      <xdr:nvSpPr>
        <xdr:cNvPr id="4101" name="Text Box 5">
          <a:extLst>
            <a:ext uri="{FF2B5EF4-FFF2-40B4-BE49-F238E27FC236}">
              <a16:creationId xmlns:a16="http://schemas.microsoft.com/office/drawing/2014/main" id="{59FC0C02-7018-6F98-8224-D93229F5CEFC}"/>
            </a:ext>
          </a:extLst>
        </xdr:cNvPr>
        <xdr:cNvSpPr txBox="1">
          <a:spLocks noChangeArrowheads="1"/>
        </xdr:cNvSpPr>
      </xdr:nvSpPr>
      <xdr:spPr bwMode="auto">
        <a:xfrm>
          <a:off x="2600325" y="4191000"/>
          <a:ext cx="4000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-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Century"/>
              <a:ea typeface="ＭＳ Ｐゴシック"/>
            </a:rPr>
            <a:t>1)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</a:p>
      </xdr:txBody>
    </xdr:sp>
    <xdr:clientData/>
  </xdr:twoCellAnchor>
  <xdr:twoCellAnchor>
    <xdr:from>
      <xdr:col>4</xdr:col>
      <xdr:colOff>371475</xdr:colOff>
      <xdr:row>24</xdr:row>
      <xdr:rowOff>19050</xdr:rowOff>
    </xdr:from>
    <xdr:to>
      <xdr:col>6</xdr:col>
      <xdr:colOff>114300</xdr:colOff>
      <xdr:row>25</xdr:row>
      <xdr:rowOff>0</xdr:rowOff>
    </xdr:to>
    <xdr:sp macro="" textlink="">
      <xdr:nvSpPr>
        <xdr:cNvPr id="4102" name="Text Box 6">
          <a:extLst>
            <a:ext uri="{FF2B5EF4-FFF2-40B4-BE49-F238E27FC236}">
              <a16:creationId xmlns:a16="http://schemas.microsoft.com/office/drawing/2014/main" id="{9422BD78-71E1-B6AF-A0C8-965275A39DF6}"/>
            </a:ext>
          </a:extLst>
        </xdr:cNvPr>
        <xdr:cNvSpPr txBox="1">
          <a:spLocks noChangeArrowheads="1"/>
        </xdr:cNvSpPr>
      </xdr:nvSpPr>
      <xdr:spPr bwMode="auto">
        <a:xfrm>
          <a:off x="2085975" y="4629150"/>
          <a:ext cx="2286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-</a:t>
          </a:r>
        </a:p>
      </xdr:txBody>
    </xdr:sp>
    <xdr:clientData/>
  </xdr:twoCellAnchor>
  <xdr:twoCellAnchor>
    <xdr:from>
      <xdr:col>4</xdr:col>
      <xdr:colOff>400050</xdr:colOff>
      <xdr:row>26</xdr:row>
      <xdr:rowOff>0</xdr:rowOff>
    </xdr:from>
    <xdr:to>
      <xdr:col>6</xdr:col>
      <xdr:colOff>142875</xdr:colOff>
      <xdr:row>27</xdr:row>
      <xdr:rowOff>19050</xdr:rowOff>
    </xdr:to>
    <xdr:sp macro="" textlink="">
      <xdr:nvSpPr>
        <xdr:cNvPr id="4103" name="Text Box 7">
          <a:extLst>
            <a:ext uri="{FF2B5EF4-FFF2-40B4-BE49-F238E27FC236}">
              <a16:creationId xmlns:a16="http://schemas.microsoft.com/office/drawing/2014/main" id="{59F0BDC0-1C24-847C-00E5-6CEE80DA4D57}"/>
            </a:ext>
          </a:extLst>
        </xdr:cNvPr>
        <xdr:cNvSpPr txBox="1">
          <a:spLocks noChangeArrowheads="1"/>
        </xdr:cNvSpPr>
      </xdr:nvSpPr>
      <xdr:spPr bwMode="auto">
        <a:xfrm>
          <a:off x="2114550" y="5029200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</a:p>
      </xdr:txBody>
    </xdr:sp>
    <xdr:clientData/>
  </xdr:twoCellAnchor>
  <xdr:twoCellAnchor>
    <xdr:from>
      <xdr:col>4</xdr:col>
      <xdr:colOff>419100</xdr:colOff>
      <xdr:row>28</xdr:row>
      <xdr:rowOff>0</xdr:rowOff>
    </xdr:from>
    <xdr:to>
      <xdr:col>6</xdr:col>
      <xdr:colOff>161925</xdr:colOff>
      <xdr:row>29</xdr:row>
      <xdr:rowOff>19050</xdr:rowOff>
    </xdr:to>
    <xdr:sp macro="" textlink="">
      <xdr:nvSpPr>
        <xdr:cNvPr id="4105" name="Text Box 9">
          <a:extLst>
            <a:ext uri="{FF2B5EF4-FFF2-40B4-BE49-F238E27FC236}">
              <a16:creationId xmlns:a16="http://schemas.microsoft.com/office/drawing/2014/main" id="{1D318455-FC7B-14C4-18E1-302FC8639F11}"/>
            </a:ext>
          </a:extLst>
        </xdr:cNvPr>
        <xdr:cNvSpPr txBox="1">
          <a:spLocks noChangeArrowheads="1"/>
        </xdr:cNvSpPr>
      </xdr:nvSpPr>
      <xdr:spPr bwMode="auto">
        <a:xfrm>
          <a:off x="2133600" y="5448300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</a:p>
      </xdr:txBody>
    </xdr:sp>
    <xdr:clientData/>
  </xdr:twoCellAnchor>
  <xdr:twoCellAnchor>
    <xdr:from>
      <xdr:col>4</xdr:col>
      <xdr:colOff>400050</xdr:colOff>
      <xdr:row>30</xdr:row>
      <xdr:rowOff>0</xdr:rowOff>
    </xdr:from>
    <xdr:to>
      <xdr:col>6</xdr:col>
      <xdr:colOff>142875</xdr:colOff>
      <xdr:row>31</xdr:row>
      <xdr:rowOff>19050</xdr:rowOff>
    </xdr:to>
    <xdr:sp macro="" textlink="">
      <xdr:nvSpPr>
        <xdr:cNvPr id="4106" name="Text Box 10">
          <a:extLst>
            <a:ext uri="{FF2B5EF4-FFF2-40B4-BE49-F238E27FC236}">
              <a16:creationId xmlns:a16="http://schemas.microsoft.com/office/drawing/2014/main" id="{4CD52644-B079-E549-C9BA-E967484CAB45}"/>
            </a:ext>
          </a:extLst>
        </xdr:cNvPr>
        <xdr:cNvSpPr txBox="1">
          <a:spLocks noChangeArrowheads="1"/>
        </xdr:cNvSpPr>
      </xdr:nvSpPr>
      <xdr:spPr bwMode="auto">
        <a:xfrm>
          <a:off x="2114550" y="5867400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</a:p>
      </xdr:txBody>
    </xdr:sp>
    <xdr:clientData/>
  </xdr:twoCellAnchor>
  <xdr:twoCellAnchor>
    <xdr:from>
      <xdr:col>4</xdr:col>
      <xdr:colOff>419100</xdr:colOff>
      <xdr:row>32</xdr:row>
      <xdr:rowOff>0</xdr:rowOff>
    </xdr:from>
    <xdr:to>
      <xdr:col>6</xdr:col>
      <xdr:colOff>161925</xdr:colOff>
      <xdr:row>33</xdr:row>
      <xdr:rowOff>19050</xdr:rowOff>
    </xdr:to>
    <xdr:sp macro="" textlink="">
      <xdr:nvSpPr>
        <xdr:cNvPr id="4108" name="Text Box 12">
          <a:extLst>
            <a:ext uri="{FF2B5EF4-FFF2-40B4-BE49-F238E27FC236}">
              <a16:creationId xmlns:a16="http://schemas.microsoft.com/office/drawing/2014/main" id="{301C4A88-59BD-56C8-D143-1377FDB6D9AC}"/>
            </a:ext>
          </a:extLst>
        </xdr:cNvPr>
        <xdr:cNvSpPr txBox="1">
          <a:spLocks noChangeArrowheads="1"/>
        </xdr:cNvSpPr>
      </xdr:nvSpPr>
      <xdr:spPr bwMode="auto">
        <a:xfrm>
          <a:off x="2133600" y="6286500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</a:p>
      </xdr:txBody>
    </xdr:sp>
    <xdr:clientData/>
  </xdr:twoCellAnchor>
  <xdr:twoCellAnchor>
    <xdr:from>
      <xdr:col>14</xdr:col>
      <xdr:colOff>47625</xdr:colOff>
      <xdr:row>38</xdr:row>
      <xdr:rowOff>66675</xdr:rowOff>
    </xdr:from>
    <xdr:to>
      <xdr:col>14</xdr:col>
      <xdr:colOff>200025</xdr:colOff>
      <xdr:row>39</xdr:row>
      <xdr:rowOff>95250</xdr:rowOff>
    </xdr:to>
    <xdr:sp macro="" textlink="">
      <xdr:nvSpPr>
        <xdr:cNvPr id="4109" name="Text Box 13">
          <a:extLst>
            <a:ext uri="{FF2B5EF4-FFF2-40B4-BE49-F238E27FC236}">
              <a16:creationId xmlns:a16="http://schemas.microsoft.com/office/drawing/2014/main" id="{509A8FDB-7264-6B98-EFF6-028C931A24AE}"/>
            </a:ext>
          </a:extLst>
        </xdr:cNvPr>
        <xdr:cNvSpPr txBox="1">
          <a:spLocks noChangeArrowheads="1"/>
        </xdr:cNvSpPr>
      </xdr:nvSpPr>
      <xdr:spPr bwMode="auto">
        <a:xfrm>
          <a:off x="4914900" y="7534275"/>
          <a:ext cx="15240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</a:p>
      </xdr:txBody>
    </xdr:sp>
    <xdr:clientData/>
  </xdr:twoCellAnchor>
  <xdr:twoCellAnchor>
    <xdr:from>
      <xdr:col>16</xdr:col>
      <xdr:colOff>9525</xdr:colOff>
      <xdr:row>38</xdr:row>
      <xdr:rowOff>57150</xdr:rowOff>
    </xdr:from>
    <xdr:to>
      <xdr:col>16</xdr:col>
      <xdr:colOff>238125</xdr:colOff>
      <xdr:row>39</xdr:row>
      <xdr:rowOff>133350</xdr:rowOff>
    </xdr:to>
    <xdr:sp macro="" textlink="">
      <xdr:nvSpPr>
        <xdr:cNvPr id="4110" name="Text Box 14">
          <a:extLst>
            <a:ext uri="{FF2B5EF4-FFF2-40B4-BE49-F238E27FC236}">
              <a16:creationId xmlns:a16="http://schemas.microsoft.com/office/drawing/2014/main" id="{4738FF46-905F-2828-4A5C-1646F9F1DA09}"/>
            </a:ext>
          </a:extLst>
        </xdr:cNvPr>
        <xdr:cNvSpPr txBox="1">
          <a:spLocks noChangeArrowheads="1"/>
        </xdr:cNvSpPr>
      </xdr:nvSpPr>
      <xdr:spPr bwMode="auto">
        <a:xfrm>
          <a:off x="5562600" y="7524750"/>
          <a:ext cx="228600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=</a:t>
          </a:r>
        </a:p>
      </xdr:txBody>
    </xdr:sp>
    <xdr:clientData/>
  </xdr:twoCellAnchor>
  <xdr:twoCellAnchor>
    <xdr:from>
      <xdr:col>16</xdr:col>
      <xdr:colOff>723900</xdr:colOff>
      <xdr:row>38</xdr:row>
      <xdr:rowOff>95250</xdr:rowOff>
    </xdr:from>
    <xdr:to>
      <xdr:col>16</xdr:col>
      <xdr:colOff>1238250</xdr:colOff>
      <xdr:row>39</xdr:row>
      <xdr:rowOff>161925</xdr:rowOff>
    </xdr:to>
    <xdr:sp macro="" textlink="">
      <xdr:nvSpPr>
        <xdr:cNvPr id="4111" name="Text Box 15">
          <a:extLst>
            <a:ext uri="{FF2B5EF4-FFF2-40B4-BE49-F238E27FC236}">
              <a16:creationId xmlns:a16="http://schemas.microsoft.com/office/drawing/2014/main" id="{DCEEDBE5-584A-9FD7-7CED-A1D1483C2052}"/>
            </a:ext>
          </a:extLst>
        </xdr:cNvPr>
        <xdr:cNvSpPr txBox="1">
          <a:spLocks noChangeArrowheads="1"/>
        </xdr:cNvSpPr>
      </xdr:nvSpPr>
      <xdr:spPr bwMode="auto">
        <a:xfrm>
          <a:off x="6276975" y="7562850"/>
          <a:ext cx="5143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Century"/>
            </a:rPr>
            <a:t>m/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秒</a:t>
          </a:r>
        </a:p>
      </xdr:txBody>
    </xdr:sp>
    <xdr:clientData/>
  </xdr:twoCellAnchor>
  <xdr:twoCellAnchor>
    <xdr:from>
      <xdr:col>2</xdr:col>
      <xdr:colOff>304800</xdr:colOff>
      <xdr:row>59</xdr:row>
      <xdr:rowOff>0</xdr:rowOff>
    </xdr:from>
    <xdr:to>
      <xdr:col>3</xdr:col>
      <xdr:colOff>219075</xdr:colOff>
      <xdr:row>59</xdr:row>
      <xdr:rowOff>0</xdr:rowOff>
    </xdr:to>
    <xdr:sp macro="" textlink="">
      <xdr:nvSpPr>
        <xdr:cNvPr id="4113" name="Text Box 17">
          <a:extLst>
            <a:ext uri="{FF2B5EF4-FFF2-40B4-BE49-F238E27FC236}">
              <a16:creationId xmlns:a16="http://schemas.microsoft.com/office/drawing/2014/main" id="{FE4EF848-B958-7D3C-FD40-29716678A9CB}"/>
            </a:ext>
          </a:extLst>
        </xdr:cNvPr>
        <xdr:cNvSpPr txBox="1">
          <a:spLocks noChangeArrowheads="1"/>
        </xdr:cNvSpPr>
      </xdr:nvSpPr>
      <xdr:spPr bwMode="auto">
        <a:xfrm>
          <a:off x="1162050" y="11420475"/>
          <a:ext cx="342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18288" anchor="ctr" upright="1"/>
        <a:lstStyle/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√</a:t>
          </a:r>
        </a:p>
      </xdr:txBody>
    </xdr:sp>
    <xdr:clientData/>
  </xdr:twoCellAnchor>
  <xdr:twoCellAnchor>
    <xdr:from>
      <xdr:col>4</xdr:col>
      <xdr:colOff>104775</xdr:colOff>
      <xdr:row>59</xdr:row>
      <xdr:rowOff>0</xdr:rowOff>
    </xdr:from>
    <xdr:to>
      <xdr:col>4</xdr:col>
      <xdr:colOff>333375</xdr:colOff>
      <xdr:row>59</xdr:row>
      <xdr:rowOff>0</xdr:rowOff>
    </xdr:to>
    <xdr:sp macro="" textlink="">
      <xdr:nvSpPr>
        <xdr:cNvPr id="4114" name="Text Box 18">
          <a:extLst>
            <a:ext uri="{FF2B5EF4-FFF2-40B4-BE49-F238E27FC236}">
              <a16:creationId xmlns:a16="http://schemas.microsoft.com/office/drawing/2014/main" id="{1AAFD7FB-F957-3CC4-15EB-6C3E8B496BD5}"/>
            </a:ext>
          </a:extLst>
        </xdr:cNvPr>
        <xdr:cNvSpPr txBox="1">
          <a:spLocks noChangeArrowheads="1"/>
        </xdr:cNvSpPr>
      </xdr:nvSpPr>
      <xdr:spPr bwMode="auto">
        <a:xfrm>
          <a:off x="1819275" y="11420475"/>
          <a:ext cx="228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＝</a:t>
          </a:r>
        </a:p>
      </xdr:txBody>
    </xdr:sp>
    <xdr:clientData/>
  </xdr:twoCellAnchor>
  <xdr:twoCellAnchor>
    <xdr:from>
      <xdr:col>3</xdr:col>
      <xdr:colOff>333375</xdr:colOff>
      <xdr:row>59</xdr:row>
      <xdr:rowOff>0</xdr:rowOff>
    </xdr:from>
    <xdr:to>
      <xdr:col>4</xdr:col>
      <xdr:colOff>133350</xdr:colOff>
      <xdr:row>59</xdr:row>
      <xdr:rowOff>0</xdr:rowOff>
    </xdr:to>
    <xdr:sp macro="" textlink="">
      <xdr:nvSpPr>
        <xdr:cNvPr id="4121" name="Text Box 25">
          <a:extLst>
            <a:ext uri="{FF2B5EF4-FFF2-40B4-BE49-F238E27FC236}">
              <a16:creationId xmlns:a16="http://schemas.microsoft.com/office/drawing/2014/main" id="{B5687893-2B52-0536-0E18-57B05B3AE228}"/>
            </a:ext>
          </a:extLst>
        </xdr:cNvPr>
        <xdr:cNvSpPr txBox="1">
          <a:spLocks noChangeArrowheads="1"/>
        </xdr:cNvSpPr>
      </xdr:nvSpPr>
      <xdr:spPr bwMode="auto">
        <a:xfrm>
          <a:off x="1619250" y="11420475"/>
          <a:ext cx="228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</a:p>
      </xdr:txBody>
    </xdr:sp>
    <xdr:clientData/>
  </xdr:twoCellAnchor>
  <xdr:twoCellAnchor>
    <xdr:from>
      <xdr:col>3</xdr:col>
      <xdr:colOff>400050</xdr:colOff>
      <xdr:row>59</xdr:row>
      <xdr:rowOff>0</xdr:rowOff>
    </xdr:from>
    <xdr:to>
      <xdr:col>4</xdr:col>
      <xdr:colOff>200025</xdr:colOff>
      <xdr:row>59</xdr:row>
      <xdr:rowOff>0</xdr:rowOff>
    </xdr:to>
    <xdr:sp macro="" textlink="">
      <xdr:nvSpPr>
        <xdr:cNvPr id="4125" name="Text Box 29">
          <a:extLst>
            <a:ext uri="{FF2B5EF4-FFF2-40B4-BE49-F238E27FC236}">
              <a16:creationId xmlns:a16="http://schemas.microsoft.com/office/drawing/2014/main" id="{3C0D711C-73FA-2A53-8F29-1F3CEDD19460}"/>
            </a:ext>
          </a:extLst>
        </xdr:cNvPr>
        <xdr:cNvSpPr txBox="1">
          <a:spLocks noChangeArrowheads="1"/>
        </xdr:cNvSpPr>
      </xdr:nvSpPr>
      <xdr:spPr bwMode="auto">
        <a:xfrm>
          <a:off x="1685925" y="11420475"/>
          <a:ext cx="228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</a:p>
      </xdr:txBody>
    </xdr:sp>
    <xdr:clientData/>
  </xdr:twoCellAnchor>
  <xdr:twoCellAnchor>
    <xdr:from>
      <xdr:col>2</xdr:col>
      <xdr:colOff>400050</xdr:colOff>
      <xdr:row>59</xdr:row>
      <xdr:rowOff>0</xdr:rowOff>
    </xdr:from>
    <xdr:to>
      <xdr:col>3</xdr:col>
      <xdr:colOff>152400</xdr:colOff>
      <xdr:row>59</xdr:row>
      <xdr:rowOff>0</xdr:rowOff>
    </xdr:to>
    <xdr:sp macro="" textlink="">
      <xdr:nvSpPr>
        <xdr:cNvPr id="4126" name="Text Box 30">
          <a:extLst>
            <a:ext uri="{FF2B5EF4-FFF2-40B4-BE49-F238E27FC236}">
              <a16:creationId xmlns:a16="http://schemas.microsoft.com/office/drawing/2014/main" id="{63E25850-93DC-A413-16F0-619C6CC18196}"/>
            </a:ext>
          </a:extLst>
        </xdr:cNvPr>
        <xdr:cNvSpPr txBox="1">
          <a:spLocks noChangeArrowheads="1"/>
        </xdr:cNvSpPr>
      </xdr:nvSpPr>
      <xdr:spPr bwMode="auto">
        <a:xfrm>
          <a:off x="1257300" y="11420475"/>
          <a:ext cx="180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</a:p>
      </xdr:txBody>
    </xdr:sp>
    <xdr:clientData/>
  </xdr:twoCellAnchor>
  <xdr:twoCellAnchor>
    <xdr:from>
      <xdr:col>8</xdr:col>
      <xdr:colOff>123825</xdr:colOff>
      <xdr:row>59</xdr:row>
      <xdr:rowOff>0</xdr:rowOff>
    </xdr:from>
    <xdr:to>
      <xdr:col>9</xdr:col>
      <xdr:colOff>9525</xdr:colOff>
      <xdr:row>59</xdr:row>
      <xdr:rowOff>0</xdr:rowOff>
    </xdr:to>
    <xdr:sp macro="" textlink="">
      <xdr:nvSpPr>
        <xdr:cNvPr id="4127" name="Text Box 31">
          <a:extLst>
            <a:ext uri="{FF2B5EF4-FFF2-40B4-BE49-F238E27FC236}">
              <a16:creationId xmlns:a16="http://schemas.microsoft.com/office/drawing/2014/main" id="{7267BFB4-26A2-D720-BC10-E604F9F5D4EC}"/>
            </a:ext>
          </a:extLst>
        </xdr:cNvPr>
        <xdr:cNvSpPr txBox="1">
          <a:spLocks noChangeArrowheads="1"/>
        </xdr:cNvSpPr>
      </xdr:nvSpPr>
      <xdr:spPr bwMode="auto">
        <a:xfrm>
          <a:off x="2981325" y="114204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- 15</a:t>
          </a:r>
        </a:p>
      </xdr:txBody>
    </xdr:sp>
    <xdr:clientData/>
  </xdr:twoCellAnchor>
  <xdr:twoCellAnchor>
    <xdr:from>
      <xdr:col>4</xdr:col>
      <xdr:colOff>314325</xdr:colOff>
      <xdr:row>59</xdr:row>
      <xdr:rowOff>0</xdr:rowOff>
    </xdr:from>
    <xdr:to>
      <xdr:col>6</xdr:col>
      <xdr:colOff>228600</xdr:colOff>
      <xdr:row>59</xdr:row>
      <xdr:rowOff>0</xdr:rowOff>
    </xdr:to>
    <xdr:sp macro="" textlink="">
      <xdr:nvSpPr>
        <xdr:cNvPr id="4128" name="Text Box 32">
          <a:extLst>
            <a:ext uri="{FF2B5EF4-FFF2-40B4-BE49-F238E27FC236}">
              <a16:creationId xmlns:a16="http://schemas.microsoft.com/office/drawing/2014/main" id="{F2A79EDE-A67B-ABAA-D52C-776241FA7487}"/>
            </a:ext>
          </a:extLst>
        </xdr:cNvPr>
        <xdr:cNvSpPr txBox="1">
          <a:spLocks noChangeArrowheads="1"/>
        </xdr:cNvSpPr>
      </xdr:nvSpPr>
      <xdr:spPr bwMode="auto">
        <a:xfrm>
          <a:off x="2028825" y="114204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×(</a:t>
          </a:r>
        </a:p>
      </xdr:txBody>
    </xdr:sp>
    <xdr:clientData/>
  </xdr:twoCellAnchor>
  <xdr:twoCellAnchor>
    <xdr:from>
      <xdr:col>6</xdr:col>
      <xdr:colOff>381000</xdr:colOff>
      <xdr:row>59</xdr:row>
      <xdr:rowOff>0</xdr:rowOff>
    </xdr:from>
    <xdr:to>
      <xdr:col>9</xdr:col>
      <xdr:colOff>9525</xdr:colOff>
      <xdr:row>59</xdr:row>
      <xdr:rowOff>0</xdr:rowOff>
    </xdr:to>
    <xdr:sp macro="" textlink="">
      <xdr:nvSpPr>
        <xdr:cNvPr id="4129" name="Text Box 33">
          <a:extLst>
            <a:ext uri="{FF2B5EF4-FFF2-40B4-BE49-F238E27FC236}">
              <a16:creationId xmlns:a16="http://schemas.microsoft.com/office/drawing/2014/main" id="{B2CD53A0-F93F-0C77-6E2A-564530E43C06}"/>
            </a:ext>
          </a:extLst>
        </xdr:cNvPr>
        <xdr:cNvSpPr txBox="1">
          <a:spLocks noChangeArrowheads="1"/>
        </xdr:cNvSpPr>
      </xdr:nvSpPr>
      <xdr:spPr bwMode="auto">
        <a:xfrm>
          <a:off x="2581275" y="11420475"/>
          <a:ext cx="800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-15)×(2.30log</a:t>
          </a:r>
        </a:p>
      </xdr:txBody>
    </xdr:sp>
    <xdr:clientData/>
  </xdr:twoCellAnchor>
  <xdr:twoCellAnchor>
    <xdr:from>
      <xdr:col>11</xdr:col>
      <xdr:colOff>314325</xdr:colOff>
      <xdr:row>59</xdr:row>
      <xdr:rowOff>0</xdr:rowOff>
    </xdr:from>
    <xdr:to>
      <xdr:col>12</xdr:col>
      <xdr:colOff>57150</xdr:colOff>
      <xdr:row>59</xdr:row>
      <xdr:rowOff>0</xdr:rowOff>
    </xdr:to>
    <xdr:sp macro="" textlink="">
      <xdr:nvSpPr>
        <xdr:cNvPr id="4130" name="Text Box 34">
          <a:extLst>
            <a:ext uri="{FF2B5EF4-FFF2-40B4-BE49-F238E27FC236}">
              <a16:creationId xmlns:a16="http://schemas.microsoft.com/office/drawing/2014/main" id="{0E6716E4-EC45-8559-7BFD-83798E34B062}"/>
            </a:ext>
          </a:extLst>
        </xdr:cNvPr>
        <xdr:cNvSpPr txBox="1">
          <a:spLocks noChangeArrowheads="1"/>
        </xdr:cNvSpPr>
      </xdr:nvSpPr>
      <xdr:spPr bwMode="auto">
        <a:xfrm>
          <a:off x="3886200" y="114204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+</a:t>
          </a:r>
        </a:p>
      </xdr:txBody>
    </xdr:sp>
    <xdr:clientData/>
  </xdr:twoCellAnchor>
  <xdr:twoCellAnchor>
    <xdr:from>
      <xdr:col>2</xdr:col>
      <xdr:colOff>257175</xdr:colOff>
      <xdr:row>61</xdr:row>
      <xdr:rowOff>219075</xdr:rowOff>
    </xdr:from>
    <xdr:to>
      <xdr:col>3</xdr:col>
      <xdr:colOff>66675</xdr:colOff>
      <xdr:row>63</xdr:row>
      <xdr:rowOff>19050</xdr:rowOff>
    </xdr:to>
    <xdr:sp macro="" textlink="">
      <xdr:nvSpPr>
        <xdr:cNvPr id="4131" name="Text Box 35">
          <a:extLst>
            <a:ext uri="{FF2B5EF4-FFF2-40B4-BE49-F238E27FC236}">
              <a16:creationId xmlns:a16="http://schemas.microsoft.com/office/drawing/2014/main" id="{127D9C2E-EBB3-E178-7816-4D3A8E94E532}"/>
            </a:ext>
          </a:extLst>
        </xdr:cNvPr>
        <xdr:cNvSpPr txBox="1">
          <a:spLocks noChangeArrowheads="1"/>
        </xdr:cNvSpPr>
      </xdr:nvSpPr>
      <xdr:spPr bwMode="auto">
        <a:xfrm>
          <a:off x="1114425" y="12001500"/>
          <a:ext cx="2381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+</a:t>
          </a:r>
        </a:p>
      </xdr:txBody>
    </xdr:sp>
    <xdr:clientData/>
  </xdr:twoCellAnchor>
  <xdr:twoCellAnchor>
    <xdr:from>
      <xdr:col>3</xdr:col>
      <xdr:colOff>314325</xdr:colOff>
      <xdr:row>62</xdr:row>
      <xdr:rowOff>0</xdr:rowOff>
    </xdr:from>
    <xdr:to>
      <xdr:col>4</xdr:col>
      <xdr:colOff>161925</xdr:colOff>
      <xdr:row>63</xdr:row>
      <xdr:rowOff>38100</xdr:rowOff>
    </xdr:to>
    <xdr:sp macro="" textlink="">
      <xdr:nvSpPr>
        <xdr:cNvPr id="4132" name="Text Box 36">
          <a:extLst>
            <a:ext uri="{FF2B5EF4-FFF2-40B4-BE49-F238E27FC236}">
              <a16:creationId xmlns:a16="http://schemas.microsoft.com/office/drawing/2014/main" id="{B23A9CEA-5B7C-62F0-5068-E86A95CBFA09}"/>
            </a:ext>
          </a:extLst>
        </xdr:cNvPr>
        <xdr:cNvSpPr txBox="1">
          <a:spLocks noChangeArrowheads="1"/>
        </xdr:cNvSpPr>
      </xdr:nvSpPr>
      <xdr:spPr bwMode="auto">
        <a:xfrm>
          <a:off x="1600200" y="12020550"/>
          <a:ext cx="2762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×(</a:t>
          </a:r>
        </a:p>
      </xdr:txBody>
    </xdr:sp>
    <xdr:clientData/>
  </xdr:twoCellAnchor>
  <xdr:twoCellAnchor>
    <xdr:from>
      <xdr:col>4</xdr:col>
      <xdr:colOff>276225</xdr:colOff>
      <xdr:row>61</xdr:row>
      <xdr:rowOff>219075</xdr:rowOff>
    </xdr:from>
    <xdr:to>
      <xdr:col>6</xdr:col>
      <xdr:colOff>190500</xdr:colOff>
      <xdr:row>63</xdr:row>
      <xdr:rowOff>19050</xdr:rowOff>
    </xdr:to>
    <xdr:sp macro="" textlink="">
      <xdr:nvSpPr>
        <xdr:cNvPr id="4133" name="Text Box 37">
          <a:extLst>
            <a:ext uri="{FF2B5EF4-FFF2-40B4-BE49-F238E27FC236}">
              <a16:creationId xmlns:a16="http://schemas.microsoft.com/office/drawing/2014/main" id="{22D3CC0A-0AC7-652D-1A91-C9A5174DEC2C}"/>
            </a:ext>
          </a:extLst>
        </xdr:cNvPr>
        <xdr:cNvSpPr txBox="1">
          <a:spLocks noChangeArrowheads="1"/>
        </xdr:cNvSpPr>
      </xdr:nvSpPr>
      <xdr:spPr bwMode="auto">
        <a:xfrm>
          <a:off x="1990725" y="12001500"/>
          <a:ext cx="4000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+</a:t>
          </a:r>
        </a:p>
      </xdr:txBody>
    </xdr:sp>
    <xdr:clientData/>
  </xdr:twoCellAnchor>
  <xdr:twoCellAnchor>
    <xdr:from>
      <xdr:col>6</xdr:col>
      <xdr:colOff>323850</xdr:colOff>
      <xdr:row>61</xdr:row>
      <xdr:rowOff>228600</xdr:rowOff>
    </xdr:from>
    <xdr:to>
      <xdr:col>7</xdr:col>
      <xdr:colOff>47625</xdr:colOff>
      <xdr:row>63</xdr:row>
      <xdr:rowOff>28575</xdr:rowOff>
    </xdr:to>
    <xdr:sp macro="" textlink="">
      <xdr:nvSpPr>
        <xdr:cNvPr id="4134" name="Text Box 38">
          <a:extLst>
            <a:ext uri="{FF2B5EF4-FFF2-40B4-BE49-F238E27FC236}">
              <a16:creationId xmlns:a16="http://schemas.microsoft.com/office/drawing/2014/main" id="{F2F356D0-C16C-7CA3-6624-2155DE5A69DE}"/>
            </a:ext>
          </a:extLst>
        </xdr:cNvPr>
        <xdr:cNvSpPr txBox="1">
          <a:spLocks noChangeArrowheads="1"/>
        </xdr:cNvSpPr>
      </xdr:nvSpPr>
      <xdr:spPr bwMode="auto">
        <a:xfrm>
          <a:off x="2524125" y="12011025"/>
          <a:ext cx="2381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</a:p>
      </xdr:txBody>
    </xdr:sp>
    <xdr:clientData/>
  </xdr:twoCellAnchor>
  <xdr:twoCellAnchor>
    <xdr:from>
      <xdr:col>2</xdr:col>
      <xdr:colOff>352425</xdr:colOff>
      <xdr:row>67</xdr:row>
      <xdr:rowOff>228600</xdr:rowOff>
    </xdr:from>
    <xdr:to>
      <xdr:col>3</xdr:col>
      <xdr:colOff>161925</xdr:colOff>
      <xdr:row>69</xdr:row>
      <xdr:rowOff>28575</xdr:rowOff>
    </xdr:to>
    <xdr:sp macro="" textlink="">
      <xdr:nvSpPr>
        <xdr:cNvPr id="4135" name="Text Box 39">
          <a:extLst>
            <a:ext uri="{FF2B5EF4-FFF2-40B4-BE49-F238E27FC236}">
              <a16:creationId xmlns:a16="http://schemas.microsoft.com/office/drawing/2014/main" id="{26899657-A050-9EB6-1887-E3AF9608FB12}"/>
            </a:ext>
          </a:extLst>
        </xdr:cNvPr>
        <xdr:cNvSpPr txBox="1">
          <a:spLocks noChangeArrowheads="1"/>
        </xdr:cNvSpPr>
      </xdr:nvSpPr>
      <xdr:spPr bwMode="auto">
        <a:xfrm>
          <a:off x="1209675" y="13182600"/>
          <a:ext cx="2381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</a:p>
      </xdr:txBody>
    </xdr:sp>
    <xdr:clientData/>
  </xdr:twoCellAnchor>
  <xdr:twoCellAnchor>
    <xdr:from>
      <xdr:col>3</xdr:col>
      <xdr:colOff>295275</xdr:colOff>
      <xdr:row>67</xdr:row>
      <xdr:rowOff>228600</xdr:rowOff>
    </xdr:from>
    <xdr:to>
      <xdr:col>4</xdr:col>
      <xdr:colOff>104775</xdr:colOff>
      <xdr:row>69</xdr:row>
      <xdr:rowOff>28575</xdr:rowOff>
    </xdr:to>
    <xdr:sp macro="" textlink="">
      <xdr:nvSpPr>
        <xdr:cNvPr id="4136" name="Text Box 40">
          <a:extLst>
            <a:ext uri="{FF2B5EF4-FFF2-40B4-BE49-F238E27FC236}">
              <a16:creationId xmlns:a16="http://schemas.microsoft.com/office/drawing/2014/main" id="{B0EDACA8-C08D-9F79-9920-89AB25410ED2}"/>
            </a:ext>
          </a:extLst>
        </xdr:cNvPr>
        <xdr:cNvSpPr txBox="1">
          <a:spLocks noChangeArrowheads="1"/>
        </xdr:cNvSpPr>
      </xdr:nvSpPr>
      <xdr:spPr bwMode="auto">
        <a:xfrm>
          <a:off x="1581150" y="13182600"/>
          <a:ext cx="2381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</a:p>
      </xdr:txBody>
    </xdr:sp>
    <xdr:clientData/>
  </xdr:twoCellAnchor>
  <xdr:twoCellAnchor>
    <xdr:from>
      <xdr:col>3</xdr:col>
      <xdr:colOff>285750</xdr:colOff>
      <xdr:row>69</xdr:row>
      <xdr:rowOff>161925</xdr:rowOff>
    </xdr:from>
    <xdr:to>
      <xdr:col>4</xdr:col>
      <xdr:colOff>95250</xdr:colOff>
      <xdr:row>71</xdr:row>
      <xdr:rowOff>19050</xdr:rowOff>
    </xdr:to>
    <xdr:sp macro="" textlink="">
      <xdr:nvSpPr>
        <xdr:cNvPr id="4138" name="Text Box 42">
          <a:extLst>
            <a:ext uri="{FF2B5EF4-FFF2-40B4-BE49-F238E27FC236}">
              <a16:creationId xmlns:a16="http://schemas.microsoft.com/office/drawing/2014/main" id="{6C56CC33-6972-5F98-3B51-C06E8A37C124}"/>
            </a:ext>
          </a:extLst>
        </xdr:cNvPr>
        <xdr:cNvSpPr txBox="1">
          <a:spLocks noChangeArrowheads="1"/>
        </xdr:cNvSpPr>
      </xdr:nvSpPr>
      <xdr:spPr bwMode="auto">
        <a:xfrm>
          <a:off x="1571625" y="13592175"/>
          <a:ext cx="2381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=</a:t>
          </a:r>
        </a:p>
      </xdr:txBody>
    </xdr:sp>
    <xdr:clientData/>
  </xdr:twoCellAnchor>
  <xdr:twoCellAnchor>
    <xdr:from>
      <xdr:col>4</xdr:col>
      <xdr:colOff>323850</xdr:colOff>
      <xdr:row>72</xdr:row>
      <xdr:rowOff>123825</xdr:rowOff>
    </xdr:from>
    <xdr:to>
      <xdr:col>6</xdr:col>
      <xdr:colOff>9525</xdr:colOff>
      <xdr:row>73</xdr:row>
      <xdr:rowOff>95250</xdr:rowOff>
    </xdr:to>
    <xdr:sp macro="" textlink="">
      <xdr:nvSpPr>
        <xdr:cNvPr id="4139" name="Text Box 43">
          <a:extLst>
            <a:ext uri="{FF2B5EF4-FFF2-40B4-BE49-F238E27FC236}">
              <a16:creationId xmlns:a16="http://schemas.microsoft.com/office/drawing/2014/main" id="{E296F3F3-862A-C610-E96F-1661E492C323}"/>
            </a:ext>
          </a:extLst>
        </xdr:cNvPr>
        <xdr:cNvSpPr txBox="1">
          <a:spLocks noChangeArrowheads="1"/>
        </xdr:cNvSpPr>
      </xdr:nvSpPr>
      <xdr:spPr bwMode="auto">
        <a:xfrm>
          <a:off x="2038350" y="14154150"/>
          <a:ext cx="17145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=</a:t>
          </a:r>
        </a:p>
      </xdr:txBody>
    </xdr:sp>
    <xdr:clientData/>
  </xdr:twoCellAnchor>
  <xdr:twoCellAnchor>
    <xdr:from>
      <xdr:col>8</xdr:col>
      <xdr:colOff>266700</xdr:colOff>
      <xdr:row>72</xdr:row>
      <xdr:rowOff>133350</xdr:rowOff>
    </xdr:from>
    <xdr:to>
      <xdr:col>8</xdr:col>
      <xdr:colOff>438150</xdr:colOff>
      <xdr:row>73</xdr:row>
      <xdr:rowOff>104775</xdr:rowOff>
    </xdr:to>
    <xdr:sp macro="" textlink="">
      <xdr:nvSpPr>
        <xdr:cNvPr id="4140" name="Text Box 44">
          <a:extLst>
            <a:ext uri="{FF2B5EF4-FFF2-40B4-BE49-F238E27FC236}">
              <a16:creationId xmlns:a16="http://schemas.microsoft.com/office/drawing/2014/main" id="{5E7EAAB8-52E4-04A2-CE56-150B9757A488}"/>
            </a:ext>
          </a:extLst>
        </xdr:cNvPr>
        <xdr:cNvSpPr txBox="1">
          <a:spLocks noChangeArrowheads="1"/>
        </xdr:cNvSpPr>
      </xdr:nvSpPr>
      <xdr:spPr bwMode="auto">
        <a:xfrm>
          <a:off x="3124200" y="14163675"/>
          <a:ext cx="17145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=</a:t>
          </a:r>
        </a:p>
      </xdr:txBody>
    </xdr:sp>
    <xdr:clientData/>
  </xdr:twoCellAnchor>
  <xdr:twoCellAnchor>
    <xdr:from>
      <xdr:col>11</xdr:col>
      <xdr:colOff>152400</xdr:colOff>
      <xdr:row>72</xdr:row>
      <xdr:rowOff>123825</xdr:rowOff>
    </xdr:from>
    <xdr:to>
      <xdr:col>12</xdr:col>
      <xdr:colOff>238125</xdr:colOff>
      <xdr:row>73</xdr:row>
      <xdr:rowOff>152400</xdr:rowOff>
    </xdr:to>
    <xdr:sp macro="" textlink="">
      <xdr:nvSpPr>
        <xdr:cNvPr id="4141" name="Text Box 45">
          <a:extLst>
            <a:ext uri="{FF2B5EF4-FFF2-40B4-BE49-F238E27FC236}">
              <a16:creationId xmlns:a16="http://schemas.microsoft.com/office/drawing/2014/main" id="{94AB9232-AA65-13C2-9B5A-B3EF0221AEBA}"/>
            </a:ext>
          </a:extLst>
        </xdr:cNvPr>
        <xdr:cNvSpPr txBox="1">
          <a:spLocks noChangeArrowheads="1"/>
        </xdr:cNvSpPr>
      </xdr:nvSpPr>
      <xdr:spPr bwMode="auto">
        <a:xfrm>
          <a:off x="3724275" y="14154150"/>
          <a:ext cx="5143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Century"/>
            </a:rPr>
            <a:t>ppm</a:t>
          </a:r>
        </a:p>
      </xdr:txBody>
    </xdr:sp>
    <xdr:clientData/>
  </xdr:twoCellAnchor>
  <xdr:twoCellAnchor>
    <xdr:from>
      <xdr:col>10</xdr:col>
      <xdr:colOff>104775</xdr:colOff>
      <xdr:row>77</xdr:row>
      <xdr:rowOff>9525</xdr:rowOff>
    </xdr:from>
    <xdr:to>
      <xdr:col>12</xdr:col>
      <xdr:colOff>76200</xdr:colOff>
      <xdr:row>77</xdr:row>
      <xdr:rowOff>200025</xdr:rowOff>
    </xdr:to>
    <xdr:sp macro="" textlink="">
      <xdr:nvSpPr>
        <xdr:cNvPr id="4142" name="Text Box 46">
          <a:extLst>
            <a:ext uri="{FF2B5EF4-FFF2-40B4-BE49-F238E27FC236}">
              <a16:creationId xmlns:a16="http://schemas.microsoft.com/office/drawing/2014/main" id="{31421FE4-9160-3ABF-D893-FA5679BFE43A}"/>
            </a:ext>
          </a:extLst>
        </xdr:cNvPr>
        <xdr:cNvSpPr txBox="1">
          <a:spLocks noChangeArrowheads="1"/>
        </xdr:cNvSpPr>
      </xdr:nvSpPr>
      <xdr:spPr bwMode="auto">
        <a:xfrm>
          <a:off x="3533775" y="15039975"/>
          <a:ext cx="5429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Century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Century"/>
              <a:ea typeface="ＭＳ Ｐゴシック"/>
            </a:rPr>
            <a:t>)</a:t>
          </a:r>
          <a:r>
            <a:rPr lang="ja-JP" altLang="en-US" sz="1100" b="0" i="0" u="none" strike="noStrike" baseline="30000">
              <a:solidFill>
                <a:srgbClr val="000000"/>
              </a:solidFill>
              <a:latin typeface="Century"/>
              <a:ea typeface="ＭＳ Ｐゴシック"/>
            </a:rPr>
            <a:t>2</a:t>
          </a:r>
          <a:endParaRPr lang="ja-JP" altLang="en-US" sz="1100" b="0" i="0" u="none" strike="noStrike" baseline="30000">
            <a:solidFill>
              <a:srgbClr val="000000"/>
            </a:solidFill>
            <a:latin typeface="Century"/>
          </a:endParaRPr>
        </a:p>
      </xdr:txBody>
    </xdr:sp>
    <xdr:clientData/>
  </xdr:twoCellAnchor>
  <xdr:twoCellAnchor>
    <xdr:from>
      <xdr:col>11</xdr:col>
      <xdr:colOff>409575</xdr:colOff>
      <xdr:row>77</xdr:row>
      <xdr:rowOff>38100</xdr:rowOff>
    </xdr:from>
    <xdr:to>
      <xdr:col>12</xdr:col>
      <xdr:colOff>152400</xdr:colOff>
      <xdr:row>77</xdr:row>
      <xdr:rowOff>228600</xdr:rowOff>
    </xdr:to>
    <xdr:sp macro="" textlink="">
      <xdr:nvSpPr>
        <xdr:cNvPr id="4143" name="Text Box 47">
          <a:extLst>
            <a:ext uri="{FF2B5EF4-FFF2-40B4-BE49-F238E27FC236}">
              <a16:creationId xmlns:a16="http://schemas.microsoft.com/office/drawing/2014/main" id="{5E696E62-F53E-71D8-DC68-AC5A6F5E813A}"/>
            </a:ext>
          </a:extLst>
        </xdr:cNvPr>
        <xdr:cNvSpPr txBox="1">
          <a:spLocks noChangeArrowheads="1"/>
        </xdr:cNvSpPr>
      </xdr:nvSpPr>
      <xdr:spPr bwMode="auto">
        <a:xfrm>
          <a:off x="3981450" y="15068550"/>
          <a:ext cx="1714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=</a:t>
          </a:r>
        </a:p>
      </xdr:txBody>
    </xdr:sp>
    <xdr:clientData/>
  </xdr:twoCellAnchor>
  <xdr:twoCellAnchor>
    <xdr:from>
      <xdr:col>2</xdr:col>
      <xdr:colOff>419100</xdr:colOff>
      <xdr:row>45</xdr:row>
      <xdr:rowOff>47625</xdr:rowOff>
    </xdr:from>
    <xdr:to>
      <xdr:col>4</xdr:col>
      <xdr:colOff>66675</xdr:colOff>
      <xdr:row>45</xdr:row>
      <xdr:rowOff>47625</xdr:rowOff>
    </xdr:to>
    <xdr:sp macro="" textlink="">
      <xdr:nvSpPr>
        <xdr:cNvPr id="4148" name="Line 52">
          <a:extLst>
            <a:ext uri="{FF2B5EF4-FFF2-40B4-BE49-F238E27FC236}">
              <a16:creationId xmlns:a16="http://schemas.microsoft.com/office/drawing/2014/main" id="{9EAAB403-ED7B-B68D-0D31-7C8799D9D2EB}"/>
            </a:ext>
          </a:extLst>
        </xdr:cNvPr>
        <xdr:cNvSpPr>
          <a:spLocks noChangeShapeType="1"/>
        </xdr:cNvSpPr>
      </xdr:nvSpPr>
      <xdr:spPr bwMode="auto">
        <a:xfrm>
          <a:off x="1276350" y="8820150"/>
          <a:ext cx="504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304800</xdr:colOff>
      <xdr:row>45</xdr:row>
      <xdr:rowOff>9525</xdr:rowOff>
    </xdr:from>
    <xdr:to>
      <xdr:col>3</xdr:col>
      <xdr:colOff>219075</xdr:colOff>
      <xdr:row>45</xdr:row>
      <xdr:rowOff>171450</xdr:rowOff>
    </xdr:to>
    <xdr:sp macro="" textlink="">
      <xdr:nvSpPr>
        <xdr:cNvPr id="4149" name="Text Box 53">
          <a:extLst>
            <a:ext uri="{FF2B5EF4-FFF2-40B4-BE49-F238E27FC236}">
              <a16:creationId xmlns:a16="http://schemas.microsoft.com/office/drawing/2014/main" id="{E7B3499B-7FEB-DD04-78B4-35E4F2C5FC39}"/>
            </a:ext>
          </a:extLst>
        </xdr:cNvPr>
        <xdr:cNvSpPr txBox="1">
          <a:spLocks noChangeArrowheads="1"/>
        </xdr:cNvSpPr>
      </xdr:nvSpPr>
      <xdr:spPr bwMode="auto">
        <a:xfrm>
          <a:off x="1162050" y="8782050"/>
          <a:ext cx="3429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18288" anchor="ctr" upright="1"/>
        <a:lstStyle/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√</a:t>
          </a:r>
        </a:p>
      </xdr:txBody>
    </xdr:sp>
    <xdr:clientData/>
  </xdr:twoCellAnchor>
  <xdr:twoCellAnchor>
    <xdr:from>
      <xdr:col>4</xdr:col>
      <xdr:colOff>104775</xdr:colOff>
      <xdr:row>45</xdr:row>
      <xdr:rowOff>142875</xdr:rowOff>
    </xdr:from>
    <xdr:to>
      <xdr:col>4</xdr:col>
      <xdr:colOff>333375</xdr:colOff>
      <xdr:row>46</xdr:row>
      <xdr:rowOff>161925</xdr:rowOff>
    </xdr:to>
    <xdr:sp macro="" textlink="">
      <xdr:nvSpPr>
        <xdr:cNvPr id="4150" name="Text Box 54">
          <a:extLst>
            <a:ext uri="{FF2B5EF4-FFF2-40B4-BE49-F238E27FC236}">
              <a16:creationId xmlns:a16="http://schemas.microsoft.com/office/drawing/2014/main" id="{ADBC2857-FD81-BD2C-C8AC-83E244089776}"/>
            </a:ext>
          </a:extLst>
        </xdr:cNvPr>
        <xdr:cNvSpPr txBox="1">
          <a:spLocks noChangeArrowheads="1"/>
        </xdr:cNvSpPr>
      </xdr:nvSpPr>
      <xdr:spPr bwMode="auto">
        <a:xfrm>
          <a:off x="1819275" y="8915400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＝</a:t>
          </a:r>
        </a:p>
      </xdr:txBody>
    </xdr:sp>
    <xdr:clientData/>
  </xdr:twoCellAnchor>
  <xdr:twoCellAnchor>
    <xdr:from>
      <xdr:col>6</xdr:col>
      <xdr:colOff>438150</xdr:colOff>
      <xdr:row>45</xdr:row>
      <xdr:rowOff>9525</xdr:rowOff>
    </xdr:from>
    <xdr:to>
      <xdr:col>8</xdr:col>
      <xdr:colOff>409575</xdr:colOff>
      <xdr:row>45</xdr:row>
      <xdr:rowOff>171450</xdr:rowOff>
    </xdr:to>
    <xdr:grpSp>
      <xdr:nvGrpSpPr>
        <xdr:cNvPr id="4151" name="Group 55">
          <a:extLst>
            <a:ext uri="{FF2B5EF4-FFF2-40B4-BE49-F238E27FC236}">
              <a16:creationId xmlns:a16="http://schemas.microsoft.com/office/drawing/2014/main" id="{E83A1452-C58C-D069-AAFF-FFF0135BB022}"/>
            </a:ext>
          </a:extLst>
        </xdr:cNvPr>
        <xdr:cNvGrpSpPr>
          <a:grpSpLocks/>
        </xdr:cNvGrpSpPr>
      </xdr:nvGrpSpPr>
      <xdr:grpSpPr bwMode="auto">
        <a:xfrm>
          <a:off x="2638425" y="8782050"/>
          <a:ext cx="628650" cy="161925"/>
          <a:chOff x="277" y="942"/>
          <a:chExt cx="66" cy="17"/>
        </a:xfrm>
      </xdr:grpSpPr>
      <xdr:sp macro="" textlink="">
        <xdr:nvSpPr>
          <xdr:cNvPr id="4152" name="Line 56">
            <a:extLst>
              <a:ext uri="{FF2B5EF4-FFF2-40B4-BE49-F238E27FC236}">
                <a16:creationId xmlns:a16="http://schemas.microsoft.com/office/drawing/2014/main" id="{7E69E21A-8E1D-B89E-2FB7-C4E9CCA18DCE}"/>
              </a:ext>
            </a:extLst>
          </xdr:cNvPr>
          <xdr:cNvSpPr>
            <a:spLocks noChangeShapeType="1"/>
          </xdr:cNvSpPr>
        </xdr:nvSpPr>
        <xdr:spPr bwMode="auto">
          <a:xfrm>
            <a:off x="289" y="946"/>
            <a:ext cx="5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153" name="Text Box 57">
            <a:extLst>
              <a:ext uri="{FF2B5EF4-FFF2-40B4-BE49-F238E27FC236}">
                <a16:creationId xmlns:a16="http://schemas.microsoft.com/office/drawing/2014/main" id="{250C375A-A4A0-3906-7D3B-270142F3A8C8}"/>
              </a:ext>
            </a:extLst>
          </xdr:cNvPr>
          <xdr:cNvSpPr txBox="1">
            <a:spLocks noChangeArrowheads="1"/>
          </xdr:cNvSpPr>
        </xdr:nvSpPr>
        <xdr:spPr bwMode="auto">
          <a:xfrm>
            <a:off x="277" y="942"/>
            <a:ext cx="37" cy="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36576" tIns="18288" rIns="0" bIns="18288" anchor="ctr" upright="1"/>
          <a:lstStyle/>
          <a:p>
            <a:pPr algn="l" rtl="0">
              <a:defRPr sz="1000"/>
            </a:pPr>
            <a:r>
              <a:rPr lang="ja-JP" altLang="en-US" sz="1100" b="1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√</a:t>
            </a:r>
          </a:p>
        </xdr:txBody>
      </xdr:sp>
    </xdr:grpSp>
    <xdr:clientData/>
  </xdr:twoCellAnchor>
  <xdr:twoCellAnchor>
    <xdr:from>
      <xdr:col>2</xdr:col>
      <xdr:colOff>95250</xdr:colOff>
      <xdr:row>50</xdr:row>
      <xdr:rowOff>9525</xdr:rowOff>
    </xdr:from>
    <xdr:to>
      <xdr:col>3</xdr:col>
      <xdr:colOff>295275</xdr:colOff>
      <xdr:row>50</xdr:row>
      <xdr:rowOff>171450</xdr:rowOff>
    </xdr:to>
    <xdr:grpSp>
      <xdr:nvGrpSpPr>
        <xdr:cNvPr id="4154" name="Group 58">
          <a:extLst>
            <a:ext uri="{FF2B5EF4-FFF2-40B4-BE49-F238E27FC236}">
              <a16:creationId xmlns:a16="http://schemas.microsoft.com/office/drawing/2014/main" id="{5E6C3FE8-E2E3-7413-5066-472938BE6CE5}"/>
            </a:ext>
          </a:extLst>
        </xdr:cNvPr>
        <xdr:cNvGrpSpPr>
          <a:grpSpLocks/>
        </xdr:cNvGrpSpPr>
      </xdr:nvGrpSpPr>
      <xdr:grpSpPr bwMode="auto">
        <a:xfrm>
          <a:off x="952500" y="9744075"/>
          <a:ext cx="628650" cy="161925"/>
          <a:chOff x="277" y="942"/>
          <a:chExt cx="66" cy="17"/>
        </a:xfrm>
      </xdr:grpSpPr>
      <xdr:sp macro="" textlink="">
        <xdr:nvSpPr>
          <xdr:cNvPr id="4155" name="Line 59">
            <a:extLst>
              <a:ext uri="{FF2B5EF4-FFF2-40B4-BE49-F238E27FC236}">
                <a16:creationId xmlns:a16="http://schemas.microsoft.com/office/drawing/2014/main" id="{F8EAA7D0-31B5-D3EB-7D15-DBEB0A67D05B}"/>
              </a:ext>
            </a:extLst>
          </xdr:cNvPr>
          <xdr:cNvSpPr>
            <a:spLocks noChangeShapeType="1"/>
          </xdr:cNvSpPr>
        </xdr:nvSpPr>
        <xdr:spPr bwMode="auto">
          <a:xfrm>
            <a:off x="289" y="946"/>
            <a:ext cx="5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156" name="Text Box 60">
            <a:extLst>
              <a:ext uri="{FF2B5EF4-FFF2-40B4-BE49-F238E27FC236}">
                <a16:creationId xmlns:a16="http://schemas.microsoft.com/office/drawing/2014/main" id="{985186BA-A997-AFBC-A28B-BC663107246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77" y="942"/>
            <a:ext cx="37" cy="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36576" tIns="18288" rIns="0" bIns="18288" anchor="ctr" upright="1"/>
          <a:lstStyle/>
          <a:p>
            <a:pPr algn="l" rtl="0">
              <a:defRPr sz="1000"/>
            </a:pPr>
            <a:r>
              <a:rPr lang="ja-JP" altLang="en-US" sz="1100" b="1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√</a:t>
            </a:r>
          </a:p>
        </xdr:txBody>
      </xdr:sp>
    </xdr:grpSp>
    <xdr:clientData/>
  </xdr:twoCellAnchor>
  <xdr:twoCellAnchor>
    <xdr:from>
      <xdr:col>3</xdr:col>
      <xdr:colOff>333375</xdr:colOff>
      <xdr:row>49</xdr:row>
      <xdr:rowOff>66675</xdr:rowOff>
    </xdr:from>
    <xdr:to>
      <xdr:col>4</xdr:col>
      <xdr:colOff>133350</xdr:colOff>
      <xdr:row>50</xdr:row>
      <xdr:rowOff>142875</xdr:rowOff>
    </xdr:to>
    <xdr:sp macro="" textlink="">
      <xdr:nvSpPr>
        <xdr:cNvPr id="4157" name="Text Box 61">
          <a:extLst>
            <a:ext uri="{FF2B5EF4-FFF2-40B4-BE49-F238E27FC236}">
              <a16:creationId xmlns:a16="http://schemas.microsoft.com/office/drawing/2014/main" id="{48EDCF99-E867-E06B-0E36-E27316805FBD}"/>
            </a:ext>
          </a:extLst>
        </xdr:cNvPr>
        <xdr:cNvSpPr txBox="1">
          <a:spLocks noChangeArrowheads="1"/>
        </xdr:cNvSpPr>
      </xdr:nvSpPr>
      <xdr:spPr bwMode="auto">
        <a:xfrm>
          <a:off x="1619250" y="9620250"/>
          <a:ext cx="228600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</a:p>
      </xdr:txBody>
    </xdr:sp>
    <xdr:clientData/>
  </xdr:twoCellAnchor>
  <xdr:twoCellAnchor>
    <xdr:from>
      <xdr:col>1</xdr:col>
      <xdr:colOff>361950</xdr:colOff>
      <xdr:row>52</xdr:row>
      <xdr:rowOff>0</xdr:rowOff>
    </xdr:from>
    <xdr:to>
      <xdr:col>3</xdr:col>
      <xdr:colOff>371475</xdr:colOff>
      <xdr:row>52</xdr:row>
      <xdr:rowOff>161925</xdr:rowOff>
    </xdr:to>
    <xdr:grpSp>
      <xdr:nvGrpSpPr>
        <xdr:cNvPr id="4158" name="Group 62">
          <a:extLst>
            <a:ext uri="{FF2B5EF4-FFF2-40B4-BE49-F238E27FC236}">
              <a16:creationId xmlns:a16="http://schemas.microsoft.com/office/drawing/2014/main" id="{958F5BCF-B964-2C43-928D-4D551659C65C}"/>
            </a:ext>
          </a:extLst>
        </xdr:cNvPr>
        <xdr:cNvGrpSpPr>
          <a:grpSpLocks/>
        </xdr:cNvGrpSpPr>
      </xdr:nvGrpSpPr>
      <xdr:grpSpPr bwMode="auto">
        <a:xfrm>
          <a:off x="790575" y="10153650"/>
          <a:ext cx="866775" cy="161925"/>
          <a:chOff x="83" y="1086"/>
          <a:chExt cx="91" cy="17"/>
        </a:xfrm>
      </xdr:grpSpPr>
      <xdr:sp macro="" textlink="">
        <xdr:nvSpPr>
          <xdr:cNvPr id="4159" name="Line 63">
            <a:extLst>
              <a:ext uri="{FF2B5EF4-FFF2-40B4-BE49-F238E27FC236}">
                <a16:creationId xmlns:a16="http://schemas.microsoft.com/office/drawing/2014/main" id="{4D431BD7-F811-55FF-D1C1-321DD27CC4C7}"/>
              </a:ext>
            </a:extLst>
          </xdr:cNvPr>
          <xdr:cNvSpPr>
            <a:spLocks noChangeShapeType="1"/>
          </xdr:cNvSpPr>
        </xdr:nvSpPr>
        <xdr:spPr bwMode="auto">
          <a:xfrm>
            <a:off x="95" y="1090"/>
            <a:ext cx="79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160" name="Text Box 64">
            <a:extLst>
              <a:ext uri="{FF2B5EF4-FFF2-40B4-BE49-F238E27FC236}">
                <a16:creationId xmlns:a16="http://schemas.microsoft.com/office/drawing/2014/main" id="{DDBB8594-1790-9FCC-C012-9AA056DF894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3" y="1086"/>
            <a:ext cx="37" cy="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36576" tIns="18288" rIns="0" bIns="18288" anchor="ctr" upright="1"/>
          <a:lstStyle/>
          <a:p>
            <a:pPr algn="l" rtl="0">
              <a:defRPr sz="1000"/>
            </a:pPr>
            <a:r>
              <a:rPr lang="ja-JP" altLang="en-US" sz="1100" b="1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√</a:t>
            </a:r>
          </a:p>
        </xdr:txBody>
      </xdr:sp>
    </xdr:grpSp>
    <xdr:clientData/>
  </xdr:twoCellAnchor>
  <xdr:twoCellAnchor>
    <xdr:from>
      <xdr:col>3</xdr:col>
      <xdr:colOff>400050</xdr:colOff>
      <xdr:row>51</xdr:row>
      <xdr:rowOff>47625</xdr:rowOff>
    </xdr:from>
    <xdr:to>
      <xdr:col>4</xdr:col>
      <xdr:colOff>200025</xdr:colOff>
      <xdr:row>52</xdr:row>
      <xdr:rowOff>123825</xdr:rowOff>
    </xdr:to>
    <xdr:sp macro="" textlink="">
      <xdr:nvSpPr>
        <xdr:cNvPr id="4161" name="Text Box 65">
          <a:extLst>
            <a:ext uri="{FF2B5EF4-FFF2-40B4-BE49-F238E27FC236}">
              <a16:creationId xmlns:a16="http://schemas.microsoft.com/office/drawing/2014/main" id="{7DD0D630-DEA3-5689-8212-F1911C1F20A5}"/>
            </a:ext>
          </a:extLst>
        </xdr:cNvPr>
        <xdr:cNvSpPr txBox="1">
          <a:spLocks noChangeArrowheads="1"/>
        </xdr:cNvSpPr>
      </xdr:nvSpPr>
      <xdr:spPr bwMode="auto">
        <a:xfrm>
          <a:off x="1685925" y="10020300"/>
          <a:ext cx="228600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</a:p>
      </xdr:txBody>
    </xdr:sp>
    <xdr:clientData/>
  </xdr:twoCellAnchor>
  <xdr:twoCellAnchor>
    <xdr:from>
      <xdr:col>2</xdr:col>
      <xdr:colOff>371475</xdr:colOff>
      <xdr:row>51</xdr:row>
      <xdr:rowOff>142875</xdr:rowOff>
    </xdr:from>
    <xdr:to>
      <xdr:col>3</xdr:col>
      <xdr:colOff>171450</xdr:colOff>
      <xdr:row>53</xdr:row>
      <xdr:rowOff>38100</xdr:rowOff>
    </xdr:to>
    <xdr:sp macro="" textlink="">
      <xdr:nvSpPr>
        <xdr:cNvPr id="4162" name="Text Box 66">
          <a:extLst>
            <a:ext uri="{FF2B5EF4-FFF2-40B4-BE49-F238E27FC236}">
              <a16:creationId xmlns:a16="http://schemas.microsoft.com/office/drawing/2014/main" id="{E833829A-1AF0-0F55-67F7-175DFF6E680F}"/>
            </a:ext>
          </a:extLst>
        </xdr:cNvPr>
        <xdr:cNvSpPr txBox="1">
          <a:spLocks noChangeArrowheads="1"/>
        </xdr:cNvSpPr>
      </xdr:nvSpPr>
      <xdr:spPr bwMode="auto">
        <a:xfrm>
          <a:off x="1228725" y="10115550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</a:p>
      </xdr:txBody>
    </xdr:sp>
    <xdr:clientData/>
  </xdr:twoCellAnchor>
  <xdr:twoCellAnchor>
    <xdr:from>
      <xdr:col>8</xdr:col>
      <xdr:colOff>114300</xdr:colOff>
      <xdr:row>51</xdr:row>
      <xdr:rowOff>161925</xdr:rowOff>
    </xdr:from>
    <xdr:to>
      <xdr:col>9</xdr:col>
      <xdr:colOff>0</xdr:colOff>
      <xdr:row>53</xdr:row>
      <xdr:rowOff>57150</xdr:rowOff>
    </xdr:to>
    <xdr:sp macro="" textlink="">
      <xdr:nvSpPr>
        <xdr:cNvPr id="4163" name="Text Box 67">
          <a:extLst>
            <a:ext uri="{FF2B5EF4-FFF2-40B4-BE49-F238E27FC236}">
              <a16:creationId xmlns:a16="http://schemas.microsoft.com/office/drawing/2014/main" id="{6D8D589A-4A93-59D8-8DFB-6C83C0B37B79}"/>
            </a:ext>
          </a:extLst>
        </xdr:cNvPr>
        <xdr:cNvSpPr txBox="1">
          <a:spLocks noChangeArrowheads="1"/>
        </xdr:cNvSpPr>
      </xdr:nvSpPr>
      <xdr:spPr bwMode="auto">
        <a:xfrm>
          <a:off x="2971800" y="10134600"/>
          <a:ext cx="4000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-15</a:t>
          </a:r>
        </a:p>
      </xdr:txBody>
    </xdr:sp>
    <xdr:clientData/>
  </xdr:twoCellAnchor>
  <xdr:twoCellAnchor>
    <xdr:from>
      <xdr:col>4</xdr:col>
      <xdr:colOff>285750</xdr:colOff>
      <xdr:row>56</xdr:row>
      <xdr:rowOff>66675</xdr:rowOff>
    </xdr:from>
    <xdr:to>
      <xdr:col>6</xdr:col>
      <xdr:colOff>200025</xdr:colOff>
      <xdr:row>57</xdr:row>
      <xdr:rowOff>104775</xdr:rowOff>
    </xdr:to>
    <xdr:sp macro="" textlink="">
      <xdr:nvSpPr>
        <xdr:cNvPr id="4164" name="Text Box 68">
          <a:extLst>
            <a:ext uri="{FF2B5EF4-FFF2-40B4-BE49-F238E27FC236}">
              <a16:creationId xmlns:a16="http://schemas.microsoft.com/office/drawing/2014/main" id="{2D8C696D-CB05-FF46-ECBD-8235912717E0}"/>
            </a:ext>
          </a:extLst>
        </xdr:cNvPr>
        <xdr:cNvSpPr txBox="1">
          <a:spLocks noChangeArrowheads="1"/>
        </xdr:cNvSpPr>
      </xdr:nvSpPr>
      <xdr:spPr bwMode="auto">
        <a:xfrm>
          <a:off x="2000250" y="10944225"/>
          <a:ext cx="4000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×(</a:t>
          </a:r>
        </a:p>
      </xdr:txBody>
    </xdr:sp>
    <xdr:clientData/>
  </xdr:twoCellAnchor>
  <xdr:twoCellAnchor>
    <xdr:from>
      <xdr:col>6</xdr:col>
      <xdr:colOff>361950</xdr:colOff>
      <xdr:row>56</xdr:row>
      <xdr:rowOff>76200</xdr:rowOff>
    </xdr:from>
    <xdr:to>
      <xdr:col>8</xdr:col>
      <xdr:colOff>0</xdr:colOff>
      <xdr:row>57</xdr:row>
      <xdr:rowOff>114300</xdr:rowOff>
    </xdr:to>
    <xdr:sp macro="" textlink="">
      <xdr:nvSpPr>
        <xdr:cNvPr id="4165" name="Text Box 69">
          <a:extLst>
            <a:ext uri="{FF2B5EF4-FFF2-40B4-BE49-F238E27FC236}">
              <a16:creationId xmlns:a16="http://schemas.microsoft.com/office/drawing/2014/main" id="{7920FB6C-8D9B-E499-F26F-910178316822}"/>
            </a:ext>
          </a:extLst>
        </xdr:cNvPr>
        <xdr:cNvSpPr txBox="1">
          <a:spLocks noChangeArrowheads="1"/>
        </xdr:cNvSpPr>
      </xdr:nvSpPr>
      <xdr:spPr bwMode="auto">
        <a:xfrm>
          <a:off x="2562225" y="10953750"/>
          <a:ext cx="2952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</a:t>
          </a:r>
        </a:p>
      </xdr:txBody>
    </xdr:sp>
    <xdr:clientData/>
  </xdr:twoCellAnchor>
  <xdr:twoCellAnchor>
    <xdr:from>
      <xdr:col>4</xdr:col>
      <xdr:colOff>390525</xdr:colOff>
      <xdr:row>67</xdr:row>
      <xdr:rowOff>228600</xdr:rowOff>
    </xdr:from>
    <xdr:to>
      <xdr:col>6</xdr:col>
      <xdr:colOff>142875</xdr:colOff>
      <xdr:row>69</xdr:row>
      <xdr:rowOff>28575</xdr:rowOff>
    </xdr:to>
    <xdr:sp macro="" textlink="">
      <xdr:nvSpPr>
        <xdr:cNvPr id="4166" name="Text Box 70">
          <a:extLst>
            <a:ext uri="{FF2B5EF4-FFF2-40B4-BE49-F238E27FC236}">
              <a16:creationId xmlns:a16="http://schemas.microsoft.com/office/drawing/2014/main" id="{E58CB99A-DD29-56C6-1DD5-7C6C18A57E70}"/>
            </a:ext>
          </a:extLst>
        </xdr:cNvPr>
        <xdr:cNvSpPr txBox="1">
          <a:spLocks noChangeArrowheads="1"/>
        </xdr:cNvSpPr>
      </xdr:nvSpPr>
      <xdr:spPr bwMode="auto">
        <a:xfrm>
          <a:off x="2105025" y="13182600"/>
          <a:ext cx="2381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＝</a:t>
          </a:r>
        </a:p>
      </xdr:txBody>
    </xdr:sp>
    <xdr:clientData/>
  </xdr:twoCellAnchor>
  <xdr:twoCellAnchor>
    <xdr:from>
      <xdr:col>11</xdr:col>
      <xdr:colOff>371475</xdr:colOff>
      <xdr:row>56</xdr:row>
      <xdr:rowOff>85725</xdr:rowOff>
    </xdr:from>
    <xdr:to>
      <xdr:col>12</xdr:col>
      <xdr:colOff>38100</xdr:colOff>
      <xdr:row>57</xdr:row>
      <xdr:rowOff>66675</xdr:rowOff>
    </xdr:to>
    <xdr:sp macro="" textlink="">
      <xdr:nvSpPr>
        <xdr:cNvPr id="4167" name="Text Box 71">
          <a:extLst>
            <a:ext uri="{FF2B5EF4-FFF2-40B4-BE49-F238E27FC236}">
              <a16:creationId xmlns:a16="http://schemas.microsoft.com/office/drawing/2014/main" id="{4AFCF241-4196-205E-5F75-5D6B422258FC}"/>
            </a:ext>
          </a:extLst>
        </xdr:cNvPr>
        <xdr:cNvSpPr txBox="1">
          <a:spLocks noChangeArrowheads="1"/>
        </xdr:cNvSpPr>
      </xdr:nvSpPr>
      <xdr:spPr bwMode="auto">
        <a:xfrm>
          <a:off x="3943350" y="10963275"/>
          <a:ext cx="9525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+</a:t>
          </a:r>
        </a:p>
      </xdr:txBody>
    </xdr:sp>
    <xdr:clientData/>
  </xdr:twoCellAnchor>
  <xdr:twoCellAnchor>
    <xdr:from>
      <xdr:col>2</xdr:col>
      <xdr:colOff>38100</xdr:colOff>
      <xdr:row>0</xdr:row>
      <xdr:rowOff>161925</xdr:rowOff>
    </xdr:from>
    <xdr:to>
      <xdr:col>20</xdr:col>
      <xdr:colOff>295275</xdr:colOff>
      <xdr:row>52</xdr:row>
      <xdr:rowOff>85725</xdr:rowOff>
    </xdr:to>
    <xdr:sp macro="" textlink="">
      <xdr:nvSpPr>
        <xdr:cNvPr id="4170" name="WordArt 74">
          <a:extLst>
            <a:ext uri="{FF2B5EF4-FFF2-40B4-BE49-F238E27FC236}">
              <a16:creationId xmlns:a16="http://schemas.microsoft.com/office/drawing/2014/main" id="{CAE342D1-A69F-1A21-29F7-70BA5FB8E99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895350" y="161925"/>
          <a:ext cx="7200900" cy="10077450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55556"/>
            </a:avLst>
          </a:prstTxWarp>
        </a:bodyPr>
        <a:lstStyle/>
        <a:p>
          <a:pPr algn="ctr" rtl="0">
            <a:buNone/>
          </a:pPr>
          <a:r>
            <a:rPr lang="ja-JP" altLang="en-US" sz="9600" b="1" kern="10" spc="4800">
              <a:ln>
                <a:noFill/>
              </a:ln>
              <a:solidFill>
                <a:srgbClr xmlns:mc="http://schemas.openxmlformats.org/markup-compatibility/2006" xmlns:a14="http://schemas.microsoft.com/office/drawing/2010/main" val="C0C0C0" mc:Ignorable="a14" a14:legacySpreadsheetColorIndex="22">
                  <a:alpha val="20000"/>
                </a:srgbClr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松戸市</a:t>
          </a:r>
        </a:p>
      </xdr:txBody>
    </xdr:sp>
    <xdr:clientData/>
  </xdr:twoCellAnchor>
  <xdr:twoCellAnchor>
    <xdr:from>
      <xdr:col>0</xdr:col>
      <xdr:colOff>333375</xdr:colOff>
      <xdr:row>58</xdr:row>
      <xdr:rowOff>95250</xdr:rowOff>
    </xdr:from>
    <xdr:to>
      <xdr:col>18</xdr:col>
      <xdr:colOff>238125</xdr:colOff>
      <xdr:row>111</xdr:row>
      <xdr:rowOff>161925</xdr:rowOff>
    </xdr:to>
    <xdr:sp macro="" textlink="">
      <xdr:nvSpPr>
        <xdr:cNvPr id="4171" name="WordArt 75">
          <a:extLst>
            <a:ext uri="{FF2B5EF4-FFF2-40B4-BE49-F238E27FC236}">
              <a16:creationId xmlns:a16="http://schemas.microsoft.com/office/drawing/2014/main" id="{90DE7C5A-9455-6BD0-15F6-7B98B717DC8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3375" y="11334750"/>
          <a:ext cx="7200900" cy="10077450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55556"/>
            </a:avLst>
          </a:prstTxWarp>
        </a:bodyPr>
        <a:lstStyle/>
        <a:p>
          <a:pPr algn="ctr" rtl="0">
            <a:buNone/>
          </a:pPr>
          <a:r>
            <a:rPr lang="ja-JP" altLang="en-US" sz="9600" b="1" kern="10" spc="4800">
              <a:ln>
                <a:noFill/>
              </a:ln>
              <a:solidFill>
                <a:srgbClr xmlns:mc="http://schemas.openxmlformats.org/markup-compatibility/2006" xmlns:a14="http://schemas.microsoft.com/office/drawing/2010/main" val="C0C0C0" mc:Ignorable="a14" a14:legacySpreadsheetColorIndex="22">
                  <a:alpha val="20000"/>
                </a:srgbClr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松戸市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323850</xdr:colOff>
      <xdr:row>15</xdr:row>
      <xdr:rowOff>38100</xdr:rowOff>
    </xdr:from>
    <xdr:to>
      <xdr:col>6</xdr:col>
      <xdr:colOff>66675</xdr:colOff>
      <xdr:row>16</xdr:row>
      <xdr:rowOff>142875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A50718E9-4736-C19E-FD44-F633C8C2359B}"/>
            </a:ext>
          </a:extLst>
        </xdr:cNvPr>
        <xdr:cNvSpPr txBox="1">
          <a:spLocks noChangeArrowheads="1"/>
        </xdr:cNvSpPr>
      </xdr:nvSpPr>
      <xdr:spPr bwMode="auto">
        <a:xfrm>
          <a:off x="2038350" y="2933700"/>
          <a:ext cx="228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</a:p>
      </xdr:txBody>
    </xdr:sp>
    <xdr:clientData/>
  </xdr:twoCellAnchor>
  <xdr:twoCellAnchor>
    <xdr:from>
      <xdr:col>4</xdr:col>
      <xdr:colOff>323850</xdr:colOff>
      <xdr:row>17</xdr:row>
      <xdr:rowOff>38100</xdr:rowOff>
    </xdr:from>
    <xdr:to>
      <xdr:col>6</xdr:col>
      <xdr:colOff>66675</xdr:colOff>
      <xdr:row>18</xdr:row>
      <xdr:rowOff>142875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65DDDE53-42CC-CE66-E78D-BAD3ED375115}"/>
            </a:ext>
          </a:extLst>
        </xdr:cNvPr>
        <xdr:cNvSpPr txBox="1">
          <a:spLocks noChangeArrowheads="1"/>
        </xdr:cNvSpPr>
      </xdr:nvSpPr>
      <xdr:spPr bwMode="auto">
        <a:xfrm>
          <a:off x="2038350" y="3295650"/>
          <a:ext cx="228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</a:p>
      </xdr:txBody>
    </xdr:sp>
    <xdr:clientData/>
  </xdr:twoCellAnchor>
  <xdr:twoCellAnchor>
    <xdr:from>
      <xdr:col>3</xdr:col>
      <xdr:colOff>323850</xdr:colOff>
      <xdr:row>20</xdr:row>
      <xdr:rowOff>38100</xdr:rowOff>
    </xdr:from>
    <xdr:to>
      <xdr:col>4</xdr:col>
      <xdr:colOff>123825</xdr:colOff>
      <xdr:row>21</xdr:row>
      <xdr:rowOff>142875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C3D2CB6C-34C7-C5DA-0851-A65CBAAFE703}"/>
            </a:ext>
          </a:extLst>
        </xdr:cNvPr>
        <xdr:cNvSpPr txBox="1">
          <a:spLocks noChangeArrowheads="1"/>
        </xdr:cNvSpPr>
      </xdr:nvSpPr>
      <xdr:spPr bwMode="auto">
        <a:xfrm>
          <a:off x="1609725" y="3838575"/>
          <a:ext cx="228600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＝</a:t>
          </a:r>
        </a:p>
      </xdr:txBody>
    </xdr:sp>
    <xdr:clientData/>
  </xdr:twoCellAnchor>
  <xdr:twoCellAnchor>
    <xdr:from>
      <xdr:col>4</xdr:col>
      <xdr:colOff>390525</xdr:colOff>
      <xdr:row>22</xdr:row>
      <xdr:rowOff>171450</xdr:rowOff>
    </xdr:from>
    <xdr:to>
      <xdr:col>6</xdr:col>
      <xdr:colOff>133350</xdr:colOff>
      <xdr:row>24</xdr:row>
      <xdr:rowOff>9525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B09AED3A-47D3-A91B-4688-DEAC2A464D65}"/>
            </a:ext>
          </a:extLst>
        </xdr:cNvPr>
        <xdr:cNvSpPr txBox="1">
          <a:spLocks noChangeArrowheads="1"/>
        </xdr:cNvSpPr>
      </xdr:nvSpPr>
      <xdr:spPr bwMode="auto">
        <a:xfrm>
          <a:off x="2105025" y="4362450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+(</a:t>
          </a:r>
        </a:p>
      </xdr:txBody>
    </xdr:sp>
    <xdr:clientData/>
  </xdr:twoCellAnchor>
  <xdr:twoCellAnchor>
    <xdr:from>
      <xdr:col>6</xdr:col>
      <xdr:colOff>228600</xdr:colOff>
      <xdr:row>22</xdr:row>
      <xdr:rowOff>171450</xdr:rowOff>
    </xdr:from>
    <xdr:to>
      <xdr:col>7</xdr:col>
      <xdr:colOff>114300</xdr:colOff>
      <xdr:row>24</xdr:row>
      <xdr:rowOff>9525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E9FE15E3-DD2C-7B5D-741B-62820D0031B6}"/>
            </a:ext>
          </a:extLst>
        </xdr:cNvPr>
        <xdr:cNvSpPr txBox="1">
          <a:spLocks noChangeArrowheads="1"/>
        </xdr:cNvSpPr>
      </xdr:nvSpPr>
      <xdr:spPr bwMode="auto">
        <a:xfrm>
          <a:off x="2428875" y="4362450"/>
          <a:ext cx="4000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-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Century"/>
              <a:ea typeface="ＭＳ Ｐゴシック"/>
            </a:rPr>
            <a:t>1)</a:t>
          </a:r>
          <a:endParaRPr lang="ja-JP" altLang="en-US" sz="1100" b="0" i="0" u="none" strike="noStrike" baseline="0">
            <a:solidFill>
              <a:srgbClr val="000000"/>
            </a:solidFill>
            <a:latin typeface="Century"/>
          </a:endParaRPr>
        </a:p>
      </xdr:txBody>
    </xdr:sp>
    <xdr:clientData/>
  </xdr:twoCellAnchor>
  <xdr:twoCellAnchor>
    <xdr:from>
      <xdr:col>4</xdr:col>
      <xdr:colOff>371475</xdr:colOff>
      <xdr:row>25</xdr:row>
      <xdr:rowOff>19050</xdr:rowOff>
    </xdr:from>
    <xdr:to>
      <xdr:col>6</xdr:col>
      <xdr:colOff>114300</xdr:colOff>
      <xdr:row>26</xdr:row>
      <xdr:rowOff>0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FBC85284-021D-A727-7C86-BB4BE65291CD}"/>
            </a:ext>
          </a:extLst>
        </xdr:cNvPr>
        <xdr:cNvSpPr txBox="1">
          <a:spLocks noChangeArrowheads="1"/>
        </xdr:cNvSpPr>
      </xdr:nvSpPr>
      <xdr:spPr bwMode="auto">
        <a:xfrm>
          <a:off x="2085975" y="4810125"/>
          <a:ext cx="2286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-</a:t>
          </a:r>
        </a:p>
      </xdr:txBody>
    </xdr:sp>
    <xdr:clientData/>
  </xdr:twoCellAnchor>
  <xdr:twoCellAnchor>
    <xdr:from>
      <xdr:col>4</xdr:col>
      <xdr:colOff>400050</xdr:colOff>
      <xdr:row>27</xdr:row>
      <xdr:rowOff>0</xdr:rowOff>
    </xdr:from>
    <xdr:to>
      <xdr:col>6</xdr:col>
      <xdr:colOff>142875</xdr:colOff>
      <xdr:row>28</xdr:row>
      <xdr:rowOff>19050</xdr:rowOff>
    </xdr:to>
    <xdr:sp macro="" textlink="">
      <xdr:nvSpPr>
        <xdr:cNvPr id="1035" name="Text Box 11">
          <a:extLst>
            <a:ext uri="{FF2B5EF4-FFF2-40B4-BE49-F238E27FC236}">
              <a16:creationId xmlns:a16="http://schemas.microsoft.com/office/drawing/2014/main" id="{55593BA5-2110-B459-7F49-0C04C211D135}"/>
            </a:ext>
          </a:extLst>
        </xdr:cNvPr>
        <xdr:cNvSpPr txBox="1">
          <a:spLocks noChangeArrowheads="1"/>
        </xdr:cNvSpPr>
      </xdr:nvSpPr>
      <xdr:spPr bwMode="auto">
        <a:xfrm>
          <a:off x="2114550" y="5210175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</a:p>
      </xdr:txBody>
    </xdr:sp>
    <xdr:clientData/>
  </xdr:twoCellAnchor>
  <xdr:twoCellAnchor>
    <xdr:from>
      <xdr:col>12</xdr:col>
      <xdr:colOff>114300</xdr:colOff>
      <xdr:row>26</xdr:row>
      <xdr:rowOff>171450</xdr:rowOff>
    </xdr:from>
    <xdr:to>
      <xdr:col>13</xdr:col>
      <xdr:colOff>200025</xdr:colOff>
      <xdr:row>28</xdr:row>
      <xdr:rowOff>0</xdr:rowOff>
    </xdr:to>
    <xdr:sp macro="" textlink="">
      <xdr:nvSpPr>
        <xdr:cNvPr id="1036" name="Text Box 12">
          <a:extLst>
            <a:ext uri="{FF2B5EF4-FFF2-40B4-BE49-F238E27FC236}">
              <a16:creationId xmlns:a16="http://schemas.microsoft.com/office/drawing/2014/main" id="{51C0A0B2-CC2E-A8F4-0A94-DEF40B8EAD2B}"/>
            </a:ext>
          </a:extLst>
        </xdr:cNvPr>
        <xdr:cNvSpPr txBox="1">
          <a:spLocks noChangeArrowheads="1"/>
        </xdr:cNvSpPr>
      </xdr:nvSpPr>
      <xdr:spPr bwMode="auto">
        <a:xfrm>
          <a:off x="4114800" y="5200650"/>
          <a:ext cx="5143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Century"/>
            </a:rPr>
            <a:t>m</a:t>
          </a:r>
          <a:r>
            <a:rPr lang="ja-JP" altLang="en-US" sz="1100" b="0" i="0" u="none" strike="noStrike" baseline="30000">
              <a:solidFill>
                <a:srgbClr val="000000"/>
              </a:solidFill>
              <a:latin typeface="Century"/>
            </a:rPr>
            <a:t>3</a:t>
          </a:r>
          <a:r>
            <a:rPr lang="ja-JP" altLang="en-US" sz="1100" b="0" i="0" u="none" strike="noStrike" baseline="-25000">
              <a:solidFill>
                <a:srgbClr val="000000"/>
              </a:solidFill>
              <a:latin typeface="Century"/>
            </a:rPr>
            <a:t>N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Century"/>
            </a:rPr>
            <a:t>/h</a:t>
          </a:r>
        </a:p>
      </xdr:txBody>
    </xdr:sp>
    <xdr:clientData/>
  </xdr:twoCellAnchor>
  <xdr:twoCellAnchor>
    <xdr:from>
      <xdr:col>4</xdr:col>
      <xdr:colOff>419100</xdr:colOff>
      <xdr:row>29</xdr:row>
      <xdr:rowOff>0</xdr:rowOff>
    </xdr:from>
    <xdr:to>
      <xdr:col>6</xdr:col>
      <xdr:colOff>161925</xdr:colOff>
      <xdr:row>30</xdr:row>
      <xdr:rowOff>19050</xdr:rowOff>
    </xdr:to>
    <xdr:sp macro="" textlink="">
      <xdr:nvSpPr>
        <xdr:cNvPr id="1037" name="Text Box 13">
          <a:extLst>
            <a:ext uri="{FF2B5EF4-FFF2-40B4-BE49-F238E27FC236}">
              <a16:creationId xmlns:a16="http://schemas.microsoft.com/office/drawing/2014/main" id="{11C86A8E-2E1C-CFF9-0698-2D9F9DA393EE}"/>
            </a:ext>
          </a:extLst>
        </xdr:cNvPr>
        <xdr:cNvSpPr txBox="1">
          <a:spLocks noChangeArrowheads="1"/>
        </xdr:cNvSpPr>
      </xdr:nvSpPr>
      <xdr:spPr bwMode="auto">
        <a:xfrm>
          <a:off x="2133600" y="5629275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</a:p>
      </xdr:txBody>
    </xdr:sp>
    <xdr:clientData/>
  </xdr:twoCellAnchor>
  <xdr:twoCellAnchor>
    <xdr:from>
      <xdr:col>4</xdr:col>
      <xdr:colOff>400050</xdr:colOff>
      <xdr:row>31</xdr:row>
      <xdr:rowOff>0</xdr:rowOff>
    </xdr:from>
    <xdr:to>
      <xdr:col>6</xdr:col>
      <xdr:colOff>142875</xdr:colOff>
      <xdr:row>32</xdr:row>
      <xdr:rowOff>19050</xdr:rowOff>
    </xdr:to>
    <xdr:sp macro="" textlink="">
      <xdr:nvSpPr>
        <xdr:cNvPr id="1039" name="Text Box 15">
          <a:extLst>
            <a:ext uri="{FF2B5EF4-FFF2-40B4-BE49-F238E27FC236}">
              <a16:creationId xmlns:a16="http://schemas.microsoft.com/office/drawing/2014/main" id="{D5B0C217-1113-CBF5-26BB-05CD2690E626}"/>
            </a:ext>
          </a:extLst>
        </xdr:cNvPr>
        <xdr:cNvSpPr txBox="1">
          <a:spLocks noChangeArrowheads="1"/>
        </xdr:cNvSpPr>
      </xdr:nvSpPr>
      <xdr:spPr bwMode="auto">
        <a:xfrm>
          <a:off x="2114550" y="6048375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</a:p>
      </xdr:txBody>
    </xdr:sp>
    <xdr:clientData/>
  </xdr:twoCellAnchor>
  <xdr:twoCellAnchor>
    <xdr:from>
      <xdr:col>12</xdr:col>
      <xdr:colOff>114300</xdr:colOff>
      <xdr:row>30</xdr:row>
      <xdr:rowOff>171450</xdr:rowOff>
    </xdr:from>
    <xdr:to>
      <xdr:col>13</xdr:col>
      <xdr:colOff>200025</xdr:colOff>
      <xdr:row>32</xdr:row>
      <xdr:rowOff>0</xdr:rowOff>
    </xdr:to>
    <xdr:sp macro="" textlink="">
      <xdr:nvSpPr>
        <xdr:cNvPr id="1040" name="Text Box 16">
          <a:extLst>
            <a:ext uri="{FF2B5EF4-FFF2-40B4-BE49-F238E27FC236}">
              <a16:creationId xmlns:a16="http://schemas.microsoft.com/office/drawing/2014/main" id="{5BD40A69-FB22-B33D-0457-99C972DF07D8}"/>
            </a:ext>
          </a:extLst>
        </xdr:cNvPr>
        <xdr:cNvSpPr txBox="1">
          <a:spLocks noChangeArrowheads="1"/>
        </xdr:cNvSpPr>
      </xdr:nvSpPr>
      <xdr:spPr bwMode="auto">
        <a:xfrm>
          <a:off x="4114800" y="6038850"/>
          <a:ext cx="5143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Century"/>
            </a:rPr>
            <a:t>m</a:t>
          </a:r>
          <a:r>
            <a:rPr lang="ja-JP" altLang="en-US" sz="1100" b="0" i="0" u="none" strike="noStrike" baseline="30000">
              <a:solidFill>
                <a:srgbClr val="000000"/>
              </a:solidFill>
              <a:latin typeface="Century"/>
            </a:rPr>
            <a:t>3</a:t>
          </a:r>
          <a:r>
            <a:rPr lang="ja-JP" altLang="en-US" sz="1100" b="0" i="0" u="none" strike="noStrike" baseline="-25000">
              <a:solidFill>
                <a:srgbClr val="000000"/>
              </a:solidFill>
              <a:latin typeface="Century"/>
            </a:rPr>
            <a:t>N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Century"/>
            </a:rPr>
            <a:t>/h</a:t>
          </a:r>
        </a:p>
      </xdr:txBody>
    </xdr:sp>
    <xdr:clientData/>
  </xdr:twoCellAnchor>
  <xdr:twoCellAnchor>
    <xdr:from>
      <xdr:col>4</xdr:col>
      <xdr:colOff>419100</xdr:colOff>
      <xdr:row>33</xdr:row>
      <xdr:rowOff>0</xdr:rowOff>
    </xdr:from>
    <xdr:to>
      <xdr:col>6</xdr:col>
      <xdr:colOff>161925</xdr:colOff>
      <xdr:row>34</xdr:row>
      <xdr:rowOff>19050</xdr:rowOff>
    </xdr:to>
    <xdr:sp macro="" textlink="">
      <xdr:nvSpPr>
        <xdr:cNvPr id="1042" name="Text Box 18">
          <a:extLst>
            <a:ext uri="{FF2B5EF4-FFF2-40B4-BE49-F238E27FC236}">
              <a16:creationId xmlns:a16="http://schemas.microsoft.com/office/drawing/2014/main" id="{2C258883-3BB1-2752-C69B-07AB12FF1DBD}"/>
            </a:ext>
          </a:extLst>
        </xdr:cNvPr>
        <xdr:cNvSpPr txBox="1">
          <a:spLocks noChangeArrowheads="1"/>
        </xdr:cNvSpPr>
      </xdr:nvSpPr>
      <xdr:spPr bwMode="auto">
        <a:xfrm>
          <a:off x="2133600" y="6467475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</a:p>
      </xdr:txBody>
    </xdr:sp>
    <xdr:clientData/>
  </xdr:twoCellAnchor>
  <xdr:twoCellAnchor>
    <xdr:from>
      <xdr:col>14</xdr:col>
      <xdr:colOff>47625</xdr:colOff>
      <xdr:row>39</xdr:row>
      <xdr:rowOff>66675</xdr:rowOff>
    </xdr:from>
    <xdr:to>
      <xdr:col>14</xdr:col>
      <xdr:colOff>200025</xdr:colOff>
      <xdr:row>40</xdr:row>
      <xdr:rowOff>95250</xdr:rowOff>
    </xdr:to>
    <xdr:sp macro="" textlink="">
      <xdr:nvSpPr>
        <xdr:cNvPr id="1048" name="Text Box 24">
          <a:extLst>
            <a:ext uri="{FF2B5EF4-FFF2-40B4-BE49-F238E27FC236}">
              <a16:creationId xmlns:a16="http://schemas.microsoft.com/office/drawing/2014/main" id="{8E461522-B314-748C-C573-EA55ABFCBAD8}"/>
            </a:ext>
          </a:extLst>
        </xdr:cNvPr>
        <xdr:cNvSpPr txBox="1">
          <a:spLocks noChangeArrowheads="1"/>
        </xdr:cNvSpPr>
      </xdr:nvSpPr>
      <xdr:spPr bwMode="auto">
        <a:xfrm>
          <a:off x="4914900" y="7715250"/>
          <a:ext cx="15240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</a:p>
      </xdr:txBody>
    </xdr:sp>
    <xdr:clientData/>
  </xdr:twoCellAnchor>
  <xdr:twoCellAnchor>
    <xdr:from>
      <xdr:col>16</xdr:col>
      <xdr:colOff>9525</xdr:colOff>
      <xdr:row>39</xdr:row>
      <xdr:rowOff>57150</xdr:rowOff>
    </xdr:from>
    <xdr:to>
      <xdr:col>16</xdr:col>
      <xdr:colOff>238125</xdr:colOff>
      <xdr:row>40</xdr:row>
      <xdr:rowOff>133350</xdr:rowOff>
    </xdr:to>
    <xdr:sp macro="" textlink="">
      <xdr:nvSpPr>
        <xdr:cNvPr id="1049" name="Text Box 25">
          <a:extLst>
            <a:ext uri="{FF2B5EF4-FFF2-40B4-BE49-F238E27FC236}">
              <a16:creationId xmlns:a16="http://schemas.microsoft.com/office/drawing/2014/main" id="{966E61BD-1388-9244-32A4-4C89508A0555}"/>
            </a:ext>
          </a:extLst>
        </xdr:cNvPr>
        <xdr:cNvSpPr txBox="1">
          <a:spLocks noChangeArrowheads="1"/>
        </xdr:cNvSpPr>
      </xdr:nvSpPr>
      <xdr:spPr bwMode="auto">
        <a:xfrm>
          <a:off x="5562600" y="7705725"/>
          <a:ext cx="228600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=</a:t>
          </a:r>
        </a:p>
      </xdr:txBody>
    </xdr:sp>
    <xdr:clientData/>
  </xdr:twoCellAnchor>
  <xdr:twoCellAnchor>
    <xdr:from>
      <xdr:col>16</xdr:col>
      <xdr:colOff>723900</xdr:colOff>
      <xdr:row>39</xdr:row>
      <xdr:rowOff>95250</xdr:rowOff>
    </xdr:from>
    <xdr:to>
      <xdr:col>16</xdr:col>
      <xdr:colOff>1238250</xdr:colOff>
      <xdr:row>40</xdr:row>
      <xdr:rowOff>161925</xdr:rowOff>
    </xdr:to>
    <xdr:sp macro="" textlink="">
      <xdr:nvSpPr>
        <xdr:cNvPr id="1050" name="Text Box 26">
          <a:extLst>
            <a:ext uri="{FF2B5EF4-FFF2-40B4-BE49-F238E27FC236}">
              <a16:creationId xmlns:a16="http://schemas.microsoft.com/office/drawing/2014/main" id="{5A6711AA-6DB7-05FF-9CAA-5E240506E2B8}"/>
            </a:ext>
          </a:extLst>
        </xdr:cNvPr>
        <xdr:cNvSpPr txBox="1">
          <a:spLocks noChangeArrowheads="1"/>
        </xdr:cNvSpPr>
      </xdr:nvSpPr>
      <xdr:spPr bwMode="auto">
        <a:xfrm>
          <a:off x="6276975" y="7743825"/>
          <a:ext cx="5143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Century"/>
            </a:rPr>
            <a:t>m/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秒</a:t>
          </a:r>
        </a:p>
      </xdr:txBody>
    </xdr:sp>
    <xdr:clientData/>
  </xdr:twoCellAnchor>
  <xdr:twoCellAnchor>
    <xdr:from>
      <xdr:col>2</xdr:col>
      <xdr:colOff>419100</xdr:colOff>
      <xdr:row>46</xdr:row>
      <xdr:rowOff>47625</xdr:rowOff>
    </xdr:from>
    <xdr:to>
      <xdr:col>4</xdr:col>
      <xdr:colOff>66675</xdr:colOff>
      <xdr:row>46</xdr:row>
      <xdr:rowOff>47625</xdr:rowOff>
    </xdr:to>
    <xdr:sp macro="" textlink="">
      <xdr:nvSpPr>
        <xdr:cNvPr id="1051" name="Line 27">
          <a:extLst>
            <a:ext uri="{FF2B5EF4-FFF2-40B4-BE49-F238E27FC236}">
              <a16:creationId xmlns:a16="http://schemas.microsoft.com/office/drawing/2014/main" id="{DD6F2043-C395-E6F5-9BC5-B01DCC2D3FCD}"/>
            </a:ext>
          </a:extLst>
        </xdr:cNvPr>
        <xdr:cNvSpPr>
          <a:spLocks noChangeShapeType="1"/>
        </xdr:cNvSpPr>
      </xdr:nvSpPr>
      <xdr:spPr bwMode="auto">
        <a:xfrm>
          <a:off x="1276350" y="9001125"/>
          <a:ext cx="504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304800</xdr:colOff>
      <xdr:row>46</xdr:row>
      <xdr:rowOff>9525</xdr:rowOff>
    </xdr:from>
    <xdr:to>
      <xdr:col>3</xdr:col>
      <xdr:colOff>219075</xdr:colOff>
      <xdr:row>46</xdr:row>
      <xdr:rowOff>171450</xdr:rowOff>
    </xdr:to>
    <xdr:sp macro="" textlink="">
      <xdr:nvSpPr>
        <xdr:cNvPr id="1053" name="Text Box 29">
          <a:extLst>
            <a:ext uri="{FF2B5EF4-FFF2-40B4-BE49-F238E27FC236}">
              <a16:creationId xmlns:a16="http://schemas.microsoft.com/office/drawing/2014/main" id="{FD59AA0B-94B0-0796-9ED1-44D38B7B1212}"/>
            </a:ext>
          </a:extLst>
        </xdr:cNvPr>
        <xdr:cNvSpPr txBox="1">
          <a:spLocks noChangeArrowheads="1"/>
        </xdr:cNvSpPr>
      </xdr:nvSpPr>
      <xdr:spPr bwMode="auto">
        <a:xfrm>
          <a:off x="1162050" y="8963025"/>
          <a:ext cx="3429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18288" anchor="ctr" upright="1"/>
        <a:lstStyle/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√</a:t>
          </a:r>
        </a:p>
      </xdr:txBody>
    </xdr:sp>
    <xdr:clientData/>
  </xdr:twoCellAnchor>
  <xdr:twoCellAnchor>
    <xdr:from>
      <xdr:col>4</xdr:col>
      <xdr:colOff>104775</xdr:colOff>
      <xdr:row>46</xdr:row>
      <xdr:rowOff>142875</xdr:rowOff>
    </xdr:from>
    <xdr:to>
      <xdr:col>4</xdr:col>
      <xdr:colOff>333375</xdr:colOff>
      <xdr:row>47</xdr:row>
      <xdr:rowOff>161925</xdr:rowOff>
    </xdr:to>
    <xdr:sp macro="" textlink="">
      <xdr:nvSpPr>
        <xdr:cNvPr id="1054" name="Text Box 30">
          <a:extLst>
            <a:ext uri="{FF2B5EF4-FFF2-40B4-BE49-F238E27FC236}">
              <a16:creationId xmlns:a16="http://schemas.microsoft.com/office/drawing/2014/main" id="{4E5D2804-C5DD-2D8C-8CD6-B7C202760FD5}"/>
            </a:ext>
          </a:extLst>
        </xdr:cNvPr>
        <xdr:cNvSpPr txBox="1">
          <a:spLocks noChangeArrowheads="1"/>
        </xdr:cNvSpPr>
      </xdr:nvSpPr>
      <xdr:spPr bwMode="auto">
        <a:xfrm>
          <a:off x="1819275" y="9096375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＝</a:t>
          </a:r>
        </a:p>
      </xdr:txBody>
    </xdr:sp>
    <xdr:clientData/>
  </xdr:twoCellAnchor>
  <xdr:twoCellAnchor>
    <xdr:from>
      <xdr:col>6</xdr:col>
      <xdr:colOff>438150</xdr:colOff>
      <xdr:row>46</xdr:row>
      <xdr:rowOff>9525</xdr:rowOff>
    </xdr:from>
    <xdr:to>
      <xdr:col>8</xdr:col>
      <xdr:colOff>409575</xdr:colOff>
      <xdr:row>46</xdr:row>
      <xdr:rowOff>171450</xdr:rowOff>
    </xdr:to>
    <xdr:grpSp>
      <xdr:nvGrpSpPr>
        <xdr:cNvPr id="1060" name="Group 36">
          <a:extLst>
            <a:ext uri="{FF2B5EF4-FFF2-40B4-BE49-F238E27FC236}">
              <a16:creationId xmlns:a16="http://schemas.microsoft.com/office/drawing/2014/main" id="{0F993F15-F5F7-A505-75CF-36E3621D199B}"/>
            </a:ext>
          </a:extLst>
        </xdr:cNvPr>
        <xdr:cNvGrpSpPr>
          <a:grpSpLocks/>
        </xdr:cNvGrpSpPr>
      </xdr:nvGrpSpPr>
      <xdr:grpSpPr bwMode="auto">
        <a:xfrm>
          <a:off x="2638425" y="8963025"/>
          <a:ext cx="628650" cy="161925"/>
          <a:chOff x="277" y="942"/>
          <a:chExt cx="66" cy="17"/>
        </a:xfrm>
      </xdr:grpSpPr>
      <xdr:sp macro="" textlink="">
        <xdr:nvSpPr>
          <xdr:cNvPr id="1057" name="Line 33">
            <a:extLst>
              <a:ext uri="{FF2B5EF4-FFF2-40B4-BE49-F238E27FC236}">
                <a16:creationId xmlns:a16="http://schemas.microsoft.com/office/drawing/2014/main" id="{14CB6B0D-860F-1D05-3716-6A614D915916}"/>
              </a:ext>
            </a:extLst>
          </xdr:cNvPr>
          <xdr:cNvSpPr>
            <a:spLocks noChangeShapeType="1"/>
          </xdr:cNvSpPr>
        </xdr:nvSpPr>
        <xdr:spPr bwMode="auto">
          <a:xfrm>
            <a:off x="289" y="946"/>
            <a:ext cx="5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58" name="Text Box 34">
            <a:extLst>
              <a:ext uri="{FF2B5EF4-FFF2-40B4-BE49-F238E27FC236}">
                <a16:creationId xmlns:a16="http://schemas.microsoft.com/office/drawing/2014/main" id="{0462D0A0-875A-61D3-0E5D-D3F9CF88465B}"/>
              </a:ext>
            </a:extLst>
          </xdr:cNvPr>
          <xdr:cNvSpPr txBox="1">
            <a:spLocks noChangeArrowheads="1"/>
          </xdr:cNvSpPr>
        </xdr:nvSpPr>
        <xdr:spPr bwMode="auto">
          <a:xfrm>
            <a:off x="277" y="942"/>
            <a:ext cx="37" cy="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36576" tIns="18288" rIns="0" bIns="18288" anchor="ctr" upright="1"/>
          <a:lstStyle/>
          <a:p>
            <a:pPr algn="l" rtl="0">
              <a:defRPr sz="1000"/>
            </a:pPr>
            <a:r>
              <a:rPr lang="ja-JP" altLang="en-US" sz="1100" b="1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√</a:t>
            </a:r>
          </a:p>
        </xdr:txBody>
      </xdr:sp>
    </xdr:grpSp>
    <xdr:clientData/>
  </xdr:twoCellAnchor>
  <xdr:twoCellAnchor>
    <xdr:from>
      <xdr:col>2</xdr:col>
      <xdr:colOff>95250</xdr:colOff>
      <xdr:row>51</xdr:row>
      <xdr:rowOff>9525</xdr:rowOff>
    </xdr:from>
    <xdr:to>
      <xdr:col>3</xdr:col>
      <xdr:colOff>295275</xdr:colOff>
      <xdr:row>51</xdr:row>
      <xdr:rowOff>171450</xdr:rowOff>
    </xdr:to>
    <xdr:grpSp>
      <xdr:nvGrpSpPr>
        <xdr:cNvPr id="1061" name="Group 37">
          <a:extLst>
            <a:ext uri="{FF2B5EF4-FFF2-40B4-BE49-F238E27FC236}">
              <a16:creationId xmlns:a16="http://schemas.microsoft.com/office/drawing/2014/main" id="{FC4588C6-04E7-BCF1-69A6-309D0485474D}"/>
            </a:ext>
          </a:extLst>
        </xdr:cNvPr>
        <xdr:cNvGrpSpPr>
          <a:grpSpLocks/>
        </xdr:cNvGrpSpPr>
      </xdr:nvGrpSpPr>
      <xdr:grpSpPr bwMode="auto">
        <a:xfrm>
          <a:off x="952500" y="9925050"/>
          <a:ext cx="628650" cy="161925"/>
          <a:chOff x="277" y="942"/>
          <a:chExt cx="66" cy="17"/>
        </a:xfrm>
      </xdr:grpSpPr>
      <xdr:sp macro="" textlink="">
        <xdr:nvSpPr>
          <xdr:cNvPr id="1062" name="Line 38">
            <a:extLst>
              <a:ext uri="{FF2B5EF4-FFF2-40B4-BE49-F238E27FC236}">
                <a16:creationId xmlns:a16="http://schemas.microsoft.com/office/drawing/2014/main" id="{E8CBBB4E-D2C8-1A12-FFEE-3D91179998D8}"/>
              </a:ext>
            </a:extLst>
          </xdr:cNvPr>
          <xdr:cNvSpPr>
            <a:spLocks noChangeShapeType="1"/>
          </xdr:cNvSpPr>
        </xdr:nvSpPr>
        <xdr:spPr bwMode="auto">
          <a:xfrm>
            <a:off x="289" y="946"/>
            <a:ext cx="5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63" name="Text Box 39">
            <a:extLst>
              <a:ext uri="{FF2B5EF4-FFF2-40B4-BE49-F238E27FC236}">
                <a16:creationId xmlns:a16="http://schemas.microsoft.com/office/drawing/2014/main" id="{314C62DB-B117-9531-5E5E-CA4DD69C065A}"/>
              </a:ext>
            </a:extLst>
          </xdr:cNvPr>
          <xdr:cNvSpPr txBox="1">
            <a:spLocks noChangeArrowheads="1"/>
          </xdr:cNvSpPr>
        </xdr:nvSpPr>
        <xdr:spPr bwMode="auto">
          <a:xfrm>
            <a:off x="277" y="942"/>
            <a:ext cx="37" cy="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36576" tIns="18288" rIns="0" bIns="18288" anchor="ctr" upright="1"/>
          <a:lstStyle/>
          <a:p>
            <a:pPr algn="l" rtl="0">
              <a:defRPr sz="1000"/>
            </a:pPr>
            <a:r>
              <a:rPr lang="ja-JP" altLang="en-US" sz="1100" b="1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√</a:t>
            </a:r>
          </a:p>
        </xdr:txBody>
      </xdr:sp>
    </xdr:grpSp>
    <xdr:clientData/>
  </xdr:twoCellAnchor>
  <xdr:twoCellAnchor>
    <xdr:from>
      <xdr:col>3</xdr:col>
      <xdr:colOff>333375</xdr:colOff>
      <xdr:row>50</xdr:row>
      <xdr:rowOff>66675</xdr:rowOff>
    </xdr:from>
    <xdr:to>
      <xdr:col>4</xdr:col>
      <xdr:colOff>133350</xdr:colOff>
      <xdr:row>51</xdr:row>
      <xdr:rowOff>142875</xdr:rowOff>
    </xdr:to>
    <xdr:sp macro="" textlink="">
      <xdr:nvSpPr>
        <xdr:cNvPr id="1064" name="Text Box 40">
          <a:extLst>
            <a:ext uri="{FF2B5EF4-FFF2-40B4-BE49-F238E27FC236}">
              <a16:creationId xmlns:a16="http://schemas.microsoft.com/office/drawing/2014/main" id="{A1E0F29E-59AB-25C3-B68D-6D1480B211D8}"/>
            </a:ext>
          </a:extLst>
        </xdr:cNvPr>
        <xdr:cNvSpPr txBox="1">
          <a:spLocks noChangeArrowheads="1"/>
        </xdr:cNvSpPr>
      </xdr:nvSpPr>
      <xdr:spPr bwMode="auto">
        <a:xfrm>
          <a:off x="1619250" y="9801225"/>
          <a:ext cx="228600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</a:p>
      </xdr:txBody>
    </xdr:sp>
    <xdr:clientData/>
  </xdr:twoCellAnchor>
  <xdr:twoCellAnchor>
    <xdr:from>
      <xdr:col>1</xdr:col>
      <xdr:colOff>361950</xdr:colOff>
      <xdr:row>53</xdr:row>
      <xdr:rowOff>0</xdr:rowOff>
    </xdr:from>
    <xdr:to>
      <xdr:col>3</xdr:col>
      <xdr:colOff>371475</xdr:colOff>
      <xdr:row>53</xdr:row>
      <xdr:rowOff>161925</xdr:rowOff>
    </xdr:to>
    <xdr:grpSp>
      <xdr:nvGrpSpPr>
        <xdr:cNvPr id="1070" name="Group 46">
          <a:extLst>
            <a:ext uri="{FF2B5EF4-FFF2-40B4-BE49-F238E27FC236}">
              <a16:creationId xmlns:a16="http://schemas.microsoft.com/office/drawing/2014/main" id="{7C2669E7-EAFF-C970-4BBD-13FC9A8E9D44}"/>
            </a:ext>
          </a:extLst>
        </xdr:cNvPr>
        <xdr:cNvGrpSpPr>
          <a:grpSpLocks/>
        </xdr:cNvGrpSpPr>
      </xdr:nvGrpSpPr>
      <xdr:grpSpPr bwMode="auto">
        <a:xfrm>
          <a:off x="790575" y="10334625"/>
          <a:ext cx="866775" cy="161925"/>
          <a:chOff x="83" y="1086"/>
          <a:chExt cx="91" cy="17"/>
        </a:xfrm>
      </xdr:grpSpPr>
      <xdr:sp macro="" textlink="">
        <xdr:nvSpPr>
          <xdr:cNvPr id="1066" name="Line 42">
            <a:extLst>
              <a:ext uri="{FF2B5EF4-FFF2-40B4-BE49-F238E27FC236}">
                <a16:creationId xmlns:a16="http://schemas.microsoft.com/office/drawing/2014/main" id="{D5EFB117-8C97-2308-D604-86B9832B8CDC}"/>
              </a:ext>
            </a:extLst>
          </xdr:cNvPr>
          <xdr:cNvSpPr>
            <a:spLocks noChangeShapeType="1"/>
          </xdr:cNvSpPr>
        </xdr:nvSpPr>
        <xdr:spPr bwMode="auto">
          <a:xfrm>
            <a:off x="95" y="1090"/>
            <a:ext cx="79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67" name="Text Box 43">
            <a:extLst>
              <a:ext uri="{FF2B5EF4-FFF2-40B4-BE49-F238E27FC236}">
                <a16:creationId xmlns:a16="http://schemas.microsoft.com/office/drawing/2014/main" id="{7A8F7FB5-EADD-104F-04E5-C4A115B303C4}"/>
              </a:ext>
            </a:extLst>
          </xdr:cNvPr>
          <xdr:cNvSpPr txBox="1">
            <a:spLocks noChangeArrowheads="1"/>
          </xdr:cNvSpPr>
        </xdr:nvSpPr>
        <xdr:spPr bwMode="auto">
          <a:xfrm>
            <a:off x="83" y="1086"/>
            <a:ext cx="37" cy="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36576" tIns="18288" rIns="0" bIns="18288" anchor="ctr" upright="1"/>
          <a:lstStyle/>
          <a:p>
            <a:pPr algn="l" rtl="0">
              <a:defRPr sz="1000"/>
            </a:pPr>
            <a:r>
              <a:rPr lang="ja-JP" altLang="en-US" sz="1100" b="1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√</a:t>
            </a:r>
          </a:p>
        </xdr:txBody>
      </xdr:sp>
    </xdr:grpSp>
    <xdr:clientData/>
  </xdr:twoCellAnchor>
  <xdr:twoCellAnchor>
    <xdr:from>
      <xdr:col>3</xdr:col>
      <xdr:colOff>400050</xdr:colOff>
      <xdr:row>52</xdr:row>
      <xdr:rowOff>47625</xdr:rowOff>
    </xdr:from>
    <xdr:to>
      <xdr:col>4</xdr:col>
      <xdr:colOff>200025</xdr:colOff>
      <xdr:row>53</xdr:row>
      <xdr:rowOff>123825</xdr:rowOff>
    </xdr:to>
    <xdr:sp macro="" textlink="">
      <xdr:nvSpPr>
        <xdr:cNvPr id="1068" name="Text Box 44">
          <a:extLst>
            <a:ext uri="{FF2B5EF4-FFF2-40B4-BE49-F238E27FC236}">
              <a16:creationId xmlns:a16="http://schemas.microsoft.com/office/drawing/2014/main" id="{F65BCA64-1F65-92CD-C4A8-C34F88107A9C}"/>
            </a:ext>
          </a:extLst>
        </xdr:cNvPr>
        <xdr:cNvSpPr txBox="1">
          <a:spLocks noChangeArrowheads="1"/>
        </xdr:cNvSpPr>
      </xdr:nvSpPr>
      <xdr:spPr bwMode="auto">
        <a:xfrm>
          <a:off x="1685925" y="10201275"/>
          <a:ext cx="228600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</a:p>
      </xdr:txBody>
    </xdr:sp>
    <xdr:clientData/>
  </xdr:twoCellAnchor>
  <xdr:twoCellAnchor>
    <xdr:from>
      <xdr:col>2</xdr:col>
      <xdr:colOff>371475</xdr:colOff>
      <xdr:row>52</xdr:row>
      <xdr:rowOff>142875</xdr:rowOff>
    </xdr:from>
    <xdr:to>
      <xdr:col>3</xdr:col>
      <xdr:colOff>171450</xdr:colOff>
      <xdr:row>54</xdr:row>
      <xdr:rowOff>38100</xdr:rowOff>
    </xdr:to>
    <xdr:sp macro="" textlink="">
      <xdr:nvSpPr>
        <xdr:cNvPr id="1069" name="Text Box 45">
          <a:extLst>
            <a:ext uri="{FF2B5EF4-FFF2-40B4-BE49-F238E27FC236}">
              <a16:creationId xmlns:a16="http://schemas.microsoft.com/office/drawing/2014/main" id="{0BE35610-CE7E-1A38-EF6F-9EF6CA8F673F}"/>
            </a:ext>
          </a:extLst>
        </xdr:cNvPr>
        <xdr:cNvSpPr txBox="1">
          <a:spLocks noChangeArrowheads="1"/>
        </xdr:cNvSpPr>
      </xdr:nvSpPr>
      <xdr:spPr bwMode="auto">
        <a:xfrm>
          <a:off x="1228725" y="10296525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</a:p>
      </xdr:txBody>
    </xdr:sp>
    <xdr:clientData/>
  </xdr:twoCellAnchor>
  <xdr:twoCellAnchor>
    <xdr:from>
      <xdr:col>8</xdr:col>
      <xdr:colOff>171450</xdr:colOff>
      <xdr:row>52</xdr:row>
      <xdr:rowOff>142875</xdr:rowOff>
    </xdr:from>
    <xdr:to>
      <xdr:col>10</xdr:col>
      <xdr:colOff>0</xdr:colOff>
      <xdr:row>54</xdr:row>
      <xdr:rowOff>38100</xdr:rowOff>
    </xdr:to>
    <xdr:sp macro="" textlink="">
      <xdr:nvSpPr>
        <xdr:cNvPr id="1071" name="Text Box 47">
          <a:extLst>
            <a:ext uri="{FF2B5EF4-FFF2-40B4-BE49-F238E27FC236}">
              <a16:creationId xmlns:a16="http://schemas.microsoft.com/office/drawing/2014/main" id="{DBFF23AF-5052-30F8-2566-BD23170CB370}"/>
            </a:ext>
          </a:extLst>
        </xdr:cNvPr>
        <xdr:cNvSpPr txBox="1">
          <a:spLocks noChangeArrowheads="1"/>
        </xdr:cNvSpPr>
      </xdr:nvSpPr>
      <xdr:spPr bwMode="auto">
        <a:xfrm>
          <a:off x="3028950" y="10296525"/>
          <a:ext cx="4000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-15</a:t>
          </a:r>
        </a:p>
      </xdr:txBody>
    </xdr:sp>
    <xdr:clientData/>
  </xdr:twoCellAnchor>
  <xdr:twoCellAnchor>
    <xdr:from>
      <xdr:col>4</xdr:col>
      <xdr:colOff>314325</xdr:colOff>
      <xdr:row>57</xdr:row>
      <xdr:rowOff>66675</xdr:rowOff>
    </xdr:from>
    <xdr:to>
      <xdr:col>6</xdr:col>
      <xdr:colOff>228600</xdr:colOff>
      <xdr:row>58</xdr:row>
      <xdr:rowOff>104775</xdr:rowOff>
    </xdr:to>
    <xdr:sp macro="" textlink="">
      <xdr:nvSpPr>
        <xdr:cNvPr id="1072" name="Text Box 48">
          <a:extLst>
            <a:ext uri="{FF2B5EF4-FFF2-40B4-BE49-F238E27FC236}">
              <a16:creationId xmlns:a16="http://schemas.microsoft.com/office/drawing/2014/main" id="{D9156268-80B3-076A-5A5E-1CA8ED135446}"/>
            </a:ext>
          </a:extLst>
        </xdr:cNvPr>
        <xdr:cNvSpPr txBox="1">
          <a:spLocks noChangeArrowheads="1"/>
        </xdr:cNvSpPr>
      </xdr:nvSpPr>
      <xdr:spPr bwMode="auto">
        <a:xfrm>
          <a:off x="2028825" y="11125200"/>
          <a:ext cx="4000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×(</a:t>
          </a:r>
        </a:p>
      </xdr:txBody>
    </xdr:sp>
    <xdr:clientData/>
  </xdr:twoCellAnchor>
  <xdr:twoCellAnchor>
    <xdr:from>
      <xdr:col>6</xdr:col>
      <xdr:colOff>361950</xdr:colOff>
      <xdr:row>57</xdr:row>
      <xdr:rowOff>76200</xdr:rowOff>
    </xdr:from>
    <xdr:to>
      <xdr:col>8</xdr:col>
      <xdr:colOff>0</xdr:colOff>
      <xdr:row>58</xdr:row>
      <xdr:rowOff>114300</xdr:rowOff>
    </xdr:to>
    <xdr:sp macro="" textlink="">
      <xdr:nvSpPr>
        <xdr:cNvPr id="1073" name="Text Box 49">
          <a:extLst>
            <a:ext uri="{FF2B5EF4-FFF2-40B4-BE49-F238E27FC236}">
              <a16:creationId xmlns:a16="http://schemas.microsoft.com/office/drawing/2014/main" id="{ACCB23F1-498D-1CAC-3115-A629E01D4E97}"/>
            </a:ext>
          </a:extLst>
        </xdr:cNvPr>
        <xdr:cNvSpPr txBox="1">
          <a:spLocks noChangeArrowheads="1"/>
        </xdr:cNvSpPr>
      </xdr:nvSpPr>
      <xdr:spPr bwMode="auto">
        <a:xfrm>
          <a:off x="2562225" y="11134725"/>
          <a:ext cx="2952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―</a:t>
          </a:r>
        </a:p>
      </xdr:txBody>
    </xdr:sp>
    <xdr:clientData/>
  </xdr:twoCellAnchor>
  <xdr:twoCellAnchor>
    <xdr:from>
      <xdr:col>2</xdr:col>
      <xdr:colOff>257175</xdr:colOff>
      <xdr:row>62</xdr:row>
      <xdr:rowOff>219075</xdr:rowOff>
    </xdr:from>
    <xdr:to>
      <xdr:col>3</xdr:col>
      <xdr:colOff>66675</xdr:colOff>
      <xdr:row>64</xdr:row>
      <xdr:rowOff>19050</xdr:rowOff>
    </xdr:to>
    <xdr:sp macro="" textlink="">
      <xdr:nvSpPr>
        <xdr:cNvPr id="1077" name="Text Box 53">
          <a:extLst>
            <a:ext uri="{FF2B5EF4-FFF2-40B4-BE49-F238E27FC236}">
              <a16:creationId xmlns:a16="http://schemas.microsoft.com/office/drawing/2014/main" id="{E33DC724-771A-E158-41D5-4E6B43B9E312}"/>
            </a:ext>
          </a:extLst>
        </xdr:cNvPr>
        <xdr:cNvSpPr txBox="1">
          <a:spLocks noChangeArrowheads="1"/>
        </xdr:cNvSpPr>
      </xdr:nvSpPr>
      <xdr:spPr bwMode="auto">
        <a:xfrm>
          <a:off x="1114425" y="12182475"/>
          <a:ext cx="2381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+</a:t>
          </a:r>
        </a:p>
      </xdr:txBody>
    </xdr:sp>
    <xdr:clientData/>
  </xdr:twoCellAnchor>
  <xdr:twoCellAnchor>
    <xdr:from>
      <xdr:col>3</xdr:col>
      <xdr:colOff>314325</xdr:colOff>
      <xdr:row>62</xdr:row>
      <xdr:rowOff>228600</xdr:rowOff>
    </xdr:from>
    <xdr:to>
      <xdr:col>4</xdr:col>
      <xdr:colOff>152400</xdr:colOff>
      <xdr:row>64</xdr:row>
      <xdr:rowOff>28575</xdr:rowOff>
    </xdr:to>
    <xdr:sp macro="" textlink="">
      <xdr:nvSpPr>
        <xdr:cNvPr id="1078" name="Text Box 54">
          <a:extLst>
            <a:ext uri="{FF2B5EF4-FFF2-40B4-BE49-F238E27FC236}">
              <a16:creationId xmlns:a16="http://schemas.microsoft.com/office/drawing/2014/main" id="{8E4E67B9-A5D6-1A41-0CD2-D794A51F0882}"/>
            </a:ext>
          </a:extLst>
        </xdr:cNvPr>
        <xdr:cNvSpPr txBox="1">
          <a:spLocks noChangeArrowheads="1"/>
        </xdr:cNvSpPr>
      </xdr:nvSpPr>
      <xdr:spPr bwMode="auto">
        <a:xfrm>
          <a:off x="1600200" y="12192000"/>
          <a:ext cx="2667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×(</a:t>
          </a:r>
        </a:p>
      </xdr:txBody>
    </xdr:sp>
    <xdr:clientData/>
  </xdr:twoCellAnchor>
  <xdr:twoCellAnchor>
    <xdr:from>
      <xdr:col>4</xdr:col>
      <xdr:colOff>276225</xdr:colOff>
      <xdr:row>62</xdr:row>
      <xdr:rowOff>219075</xdr:rowOff>
    </xdr:from>
    <xdr:to>
      <xdr:col>6</xdr:col>
      <xdr:colOff>190500</xdr:colOff>
      <xdr:row>64</xdr:row>
      <xdr:rowOff>19050</xdr:rowOff>
    </xdr:to>
    <xdr:sp macro="" textlink="">
      <xdr:nvSpPr>
        <xdr:cNvPr id="1079" name="Text Box 55">
          <a:extLst>
            <a:ext uri="{FF2B5EF4-FFF2-40B4-BE49-F238E27FC236}">
              <a16:creationId xmlns:a16="http://schemas.microsoft.com/office/drawing/2014/main" id="{5BD71E41-C22F-52C6-9567-1DB7FC72F278}"/>
            </a:ext>
          </a:extLst>
        </xdr:cNvPr>
        <xdr:cNvSpPr txBox="1">
          <a:spLocks noChangeArrowheads="1"/>
        </xdr:cNvSpPr>
      </xdr:nvSpPr>
      <xdr:spPr bwMode="auto">
        <a:xfrm>
          <a:off x="1990725" y="12182475"/>
          <a:ext cx="4000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+</a:t>
          </a:r>
        </a:p>
      </xdr:txBody>
    </xdr:sp>
    <xdr:clientData/>
  </xdr:twoCellAnchor>
  <xdr:twoCellAnchor>
    <xdr:from>
      <xdr:col>6</xdr:col>
      <xdr:colOff>323850</xdr:colOff>
      <xdr:row>62</xdr:row>
      <xdr:rowOff>228600</xdr:rowOff>
    </xdr:from>
    <xdr:to>
      <xdr:col>7</xdr:col>
      <xdr:colOff>47625</xdr:colOff>
      <xdr:row>64</xdr:row>
      <xdr:rowOff>28575</xdr:rowOff>
    </xdr:to>
    <xdr:sp macro="" textlink="">
      <xdr:nvSpPr>
        <xdr:cNvPr id="1080" name="Text Box 56">
          <a:extLst>
            <a:ext uri="{FF2B5EF4-FFF2-40B4-BE49-F238E27FC236}">
              <a16:creationId xmlns:a16="http://schemas.microsoft.com/office/drawing/2014/main" id="{B88712D3-31F4-AED7-0E91-A0963CCBDEB8}"/>
            </a:ext>
          </a:extLst>
        </xdr:cNvPr>
        <xdr:cNvSpPr txBox="1">
          <a:spLocks noChangeArrowheads="1"/>
        </xdr:cNvSpPr>
      </xdr:nvSpPr>
      <xdr:spPr bwMode="auto">
        <a:xfrm>
          <a:off x="2524125" y="12192000"/>
          <a:ext cx="2381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</a:p>
      </xdr:txBody>
    </xdr:sp>
    <xdr:clientData/>
  </xdr:twoCellAnchor>
  <xdr:twoCellAnchor>
    <xdr:from>
      <xdr:col>2</xdr:col>
      <xdr:colOff>285750</xdr:colOff>
      <xdr:row>68</xdr:row>
      <xdr:rowOff>219075</xdr:rowOff>
    </xdr:from>
    <xdr:to>
      <xdr:col>3</xdr:col>
      <xdr:colOff>95250</xdr:colOff>
      <xdr:row>70</xdr:row>
      <xdr:rowOff>19050</xdr:rowOff>
    </xdr:to>
    <xdr:sp macro="" textlink="">
      <xdr:nvSpPr>
        <xdr:cNvPr id="1082" name="Text Box 58">
          <a:extLst>
            <a:ext uri="{FF2B5EF4-FFF2-40B4-BE49-F238E27FC236}">
              <a16:creationId xmlns:a16="http://schemas.microsoft.com/office/drawing/2014/main" id="{1B8486C9-0E67-1CD8-7F60-5098E1158A1C}"/>
            </a:ext>
          </a:extLst>
        </xdr:cNvPr>
        <xdr:cNvSpPr txBox="1">
          <a:spLocks noChangeArrowheads="1"/>
        </xdr:cNvSpPr>
      </xdr:nvSpPr>
      <xdr:spPr bwMode="auto">
        <a:xfrm>
          <a:off x="1143000" y="13354050"/>
          <a:ext cx="2381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</a:p>
      </xdr:txBody>
    </xdr:sp>
    <xdr:clientData/>
  </xdr:twoCellAnchor>
  <xdr:twoCellAnchor>
    <xdr:from>
      <xdr:col>3</xdr:col>
      <xdr:colOff>323850</xdr:colOff>
      <xdr:row>68</xdr:row>
      <xdr:rowOff>219075</xdr:rowOff>
    </xdr:from>
    <xdr:to>
      <xdr:col>4</xdr:col>
      <xdr:colOff>133350</xdr:colOff>
      <xdr:row>70</xdr:row>
      <xdr:rowOff>19050</xdr:rowOff>
    </xdr:to>
    <xdr:sp macro="" textlink="">
      <xdr:nvSpPr>
        <xdr:cNvPr id="1085" name="Text Box 61">
          <a:extLst>
            <a:ext uri="{FF2B5EF4-FFF2-40B4-BE49-F238E27FC236}">
              <a16:creationId xmlns:a16="http://schemas.microsoft.com/office/drawing/2014/main" id="{EA59483D-965D-7208-E6C4-151603F82A64}"/>
            </a:ext>
          </a:extLst>
        </xdr:cNvPr>
        <xdr:cNvSpPr txBox="1">
          <a:spLocks noChangeArrowheads="1"/>
        </xdr:cNvSpPr>
      </xdr:nvSpPr>
      <xdr:spPr bwMode="auto">
        <a:xfrm>
          <a:off x="1609725" y="13354050"/>
          <a:ext cx="2381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</a:p>
      </xdr:txBody>
    </xdr:sp>
    <xdr:clientData/>
  </xdr:twoCellAnchor>
  <xdr:twoCellAnchor>
    <xdr:from>
      <xdr:col>4</xdr:col>
      <xdr:colOff>276225</xdr:colOff>
      <xdr:row>68</xdr:row>
      <xdr:rowOff>219075</xdr:rowOff>
    </xdr:from>
    <xdr:to>
      <xdr:col>6</xdr:col>
      <xdr:colOff>28575</xdr:colOff>
      <xdr:row>70</xdr:row>
      <xdr:rowOff>19050</xdr:rowOff>
    </xdr:to>
    <xdr:sp macro="" textlink="">
      <xdr:nvSpPr>
        <xdr:cNvPr id="1086" name="Text Box 62">
          <a:extLst>
            <a:ext uri="{FF2B5EF4-FFF2-40B4-BE49-F238E27FC236}">
              <a16:creationId xmlns:a16="http://schemas.microsoft.com/office/drawing/2014/main" id="{554C5C28-5BE2-44AE-D276-944EE82A44AE}"/>
            </a:ext>
          </a:extLst>
        </xdr:cNvPr>
        <xdr:cNvSpPr txBox="1">
          <a:spLocks noChangeArrowheads="1"/>
        </xdr:cNvSpPr>
      </xdr:nvSpPr>
      <xdr:spPr bwMode="auto">
        <a:xfrm>
          <a:off x="1990725" y="13354050"/>
          <a:ext cx="2381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</a:p>
      </xdr:txBody>
    </xdr:sp>
    <xdr:clientData/>
  </xdr:twoCellAnchor>
  <xdr:twoCellAnchor>
    <xdr:from>
      <xdr:col>3</xdr:col>
      <xdr:colOff>285750</xdr:colOff>
      <xdr:row>70</xdr:row>
      <xdr:rowOff>161925</xdr:rowOff>
    </xdr:from>
    <xdr:to>
      <xdr:col>4</xdr:col>
      <xdr:colOff>95250</xdr:colOff>
      <xdr:row>72</xdr:row>
      <xdr:rowOff>19050</xdr:rowOff>
    </xdr:to>
    <xdr:sp macro="" textlink="">
      <xdr:nvSpPr>
        <xdr:cNvPr id="1087" name="Text Box 63">
          <a:extLst>
            <a:ext uri="{FF2B5EF4-FFF2-40B4-BE49-F238E27FC236}">
              <a16:creationId xmlns:a16="http://schemas.microsoft.com/office/drawing/2014/main" id="{F51F9E94-7F48-C411-A583-92AA15A94B84}"/>
            </a:ext>
          </a:extLst>
        </xdr:cNvPr>
        <xdr:cNvSpPr txBox="1">
          <a:spLocks noChangeArrowheads="1"/>
        </xdr:cNvSpPr>
      </xdr:nvSpPr>
      <xdr:spPr bwMode="auto">
        <a:xfrm>
          <a:off x="1571625" y="13773150"/>
          <a:ext cx="2381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=</a:t>
          </a:r>
        </a:p>
      </xdr:txBody>
    </xdr:sp>
    <xdr:clientData/>
  </xdr:twoCellAnchor>
  <xdr:twoCellAnchor>
    <xdr:from>
      <xdr:col>4</xdr:col>
      <xdr:colOff>323850</xdr:colOff>
      <xdr:row>73</xdr:row>
      <xdr:rowOff>123825</xdr:rowOff>
    </xdr:from>
    <xdr:to>
      <xdr:col>6</xdr:col>
      <xdr:colOff>9525</xdr:colOff>
      <xdr:row>74</xdr:row>
      <xdr:rowOff>95250</xdr:rowOff>
    </xdr:to>
    <xdr:sp macro="" textlink="">
      <xdr:nvSpPr>
        <xdr:cNvPr id="1088" name="Text Box 64">
          <a:extLst>
            <a:ext uri="{FF2B5EF4-FFF2-40B4-BE49-F238E27FC236}">
              <a16:creationId xmlns:a16="http://schemas.microsoft.com/office/drawing/2014/main" id="{890894D1-45F3-42A0-DFE9-8CCC6590A763}"/>
            </a:ext>
          </a:extLst>
        </xdr:cNvPr>
        <xdr:cNvSpPr txBox="1">
          <a:spLocks noChangeArrowheads="1"/>
        </xdr:cNvSpPr>
      </xdr:nvSpPr>
      <xdr:spPr bwMode="auto">
        <a:xfrm>
          <a:off x="2038350" y="14335125"/>
          <a:ext cx="17145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=</a:t>
          </a:r>
        </a:p>
      </xdr:txBody>
    </xdr:sp>
    <xdr:clientData/>
  </xdr:twoCellAnchor>
  <xdr:twoCellAnchor>
    <xdr:from>
      <xdr:col>8</xdr:col>
      <xdr:colOff>266700</xdr:colOff>
      <xdr:row>73</xdr:row>
      <xdr:rowOff>133350</xdr:rowOff>
    </xdr:from>
    <xdr:to>
      <xdr:col>8</xdr:col>
      <xdr:colOff>438150</xdr:colOff>
      <xdr:row>74</xdr:row>
      <xdr:rowOff>104775</xdr:rowOff>
    </xdr:to>
    <xdr:sp macro="" textlink="">
      <xdr:nvSpPr>
        <xdr:cNvPr id="1089" name="Text Box 65">
          <a:extLst>
            <a:ext uri="{FF2B5EF4-FFF2-40B4-BE49-F238E27FC236}">
              <a16:creationId xmlns:a16="http://schemas.microsoft.com/office/drawing/2014/main" id="{0FABF61A-91B0-DB52-929A-B6441F413B98}"/>
            </a:ext>
          </a:extLst>
        </xdr:cNvPr>
        <xdr:cNvSpPr txBox="1">
          <a:spLocks noChangeArrowheads="1"/>
        </xdr:cNvSpPr>
      </xdr:nvSpPr>
      <xdr:spPr bwMode="auto">
        <a:xfrm>
          <a:off x="3124200" y="14344650"/>
          <a:ext cx="17145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=</a:t>
          </a:r>
        </a:p>
      </xdr:txBody>
    </xdr:sp>
    <xdr:clientData/>
  </xdr:twoCellAnchor>
  <xdr:twoCellAnchor>
    <xdr:from>
      <xdr:col>11</xdr:col>
      <xdr:colOff>152400</xdr:colOff>
      <xdr:row>73</xdr:row>
      <xdr:rowOff>123825</xdr:rowOff>
    </xdr:from>
    <xdr:to>
      <xdr:col>12</xdr:col>
      <xdr:colOff>238125</xdr:colOff>
      <xdr:row>74</xdr:row>
      <xdr:rowOff>152400</xdr:rowOff>
    </xdr:to>
    <xdr:sp macro="" textlink="">
      <xdr:nvSpPr>
        <xdr:cNvPr id="1090" name="Text Box 66">
          <a:extLst>
            <a:ext uri="{FF2B5EF4-FFF2-40B4-BE49-F238E27FC236}">
              <a16:creationId xmlns:a16="http://schemas.microsoft.com/office/drawing/2014/main" id="{FB9B0A67-02F9-27C3-BEB5-67EC15C7F7ED}"/>
            </a:ext>
          </a:extLst>
        </xdr:cNvPr>
        <xdr:cNvSpPr txBox="1">
          <a:spLocks noChangeArrowheads="1"/>
        </xdr:cNvSpPr>
      </xdr:nvSpPr>
      <xdr:spPr bwMode="auto">
        <a:xfrm>
          <a:off x="3724275" y="14335125"/>
          <a:ext cx="5143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Century"/>
            </a:rPr>
            <a:t>ppm</a:t>
          </a:r>
        </a:p>
      </xdr:txBody>
    </xdr:sp>
    <xdr:clientData/>
  </xdr:twoCellAnchor>
  <xdr:twoCellAnchor>
    <xdr:from>
      <xdr:col>10</xdr:col>
      <xdr:colOff>104775</xdr:colOff>
      <xdr:row>78</xdr:row>
      <xdr:rowOff>9525</xdr:rowOff>
    </xdr:from>
    <xdr:to>
      <xdr:col>12</xdr:col>
      <xdr:colOff>76200</xdr:colOff>
      <xdr:row>78</xdr:row>
      <xdr:rowOff>200025</xdr:rowOff>
    </xdr:to>
    <xdr:sp macro="" textlink="">
      <xdr:nvSpPr>
        <xdr:cNvPr id="1092" name="Text Box 68">
          <a:extLst>
            <a:ext uri="{FF2B5EF4-FFF2-40B4-BE49-F238E27FC236}">
              <a16:creationId xmlns:a16="http://schemas.microsoft.com/office/drawing/2014/main" id="{C2999CC8-9E6F-683C-DC95-D935CDA982B5}"/>
            </a:ext>
          </a:extLst>
        </xdr:cNvPr>
        <xdr:cNvSpPr txBox="1">
          <a:spLocks noChangeArrowheads="1"/>
        </xdr:cNvSpPr>
      </xdr:nvSpPr>
      <xdr:spPr bwMode="auto">
        <a:xfrm>
          <a:off x="3533775" y="15220950"/>
          <a:ext cx="5429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Century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Century"/>
              <a:ea typeface="ＭＳ Ｐゴシック"/>
            </a:rPr>
            <a:t>)</a:t>
          </a:r>
          <a:r>
            <a:rPr lang="ja-JP" altLang="en-US" sz="1100" b="0" i="0" u="none" strike="noStrike" baseline="30000">
              <a:solidFill>
                <a:srgbClr val="000000"/>
              </a:solidFill>
              <a:latin typeface="Century"/>
              <a:ea typeface="ＭＳ Ｐゴシック"/>
            </a:rPr>
            <a:t>2</a:t>
          </a:r>
          <a:endParaRPr lang="ja-JP" altLang="en-US" sz="1100" b="0" i="0" u="none" strike="noStrike" baseline="30000">
            <a:solidFill>
              <a:srgbClr val="000000"/>
            </a:solidFill>
            <a:latin typeface="Century"/>
          </a:endParaRPr>
        </a:p>
      </xdr:txBody>
    </xdr:sp>
    <xdr:clientData/>
  </xdr:twoCellAnchor>
  <xdr:twoCellAnchor>
    <xdr:from>
      <xdr:col>11</xdr:col>
      <xdr:colOff>409575</xdr:colOff>
      <xdr:row>78</xdr:row>
      <xdr:rowOff>38100</xdr:rowOff>
    </xdr:from>
    <xdr:to>
      <xdr:col>12</xdr:col>
      <xdr:colOff>152400</xdr:colOff>
      <xdr:row>78</xdr:row>
      <xdr:rowOff>228600</xdr:rowOff>
    </xdr:to>
    <xdr:sp macro="" textlink="">
      <xdr:nvSpPr>
        <xdr:cNvPr id="1093" name="Text Box 69">
          <a:extLst>
            <a:ext uri="{FF2B5EF4-FFF2-40B4-BE49-F238E27FC236}">
              <a16:creationId xmlns:a16="http://schemas.microsoft.com/office/drawing/2014/main" id="{4FB896E9-2955-4933-11EB-1A5A0E76786B}"/>
            </a:ext>
          </a:extLst>
        </xdr:cNvPr>
        <xdr:cNvSpPr txBox="1">
          <a:spLocks noChangeArrowheads="1"/>
        </xdr:cNvSpPr>
      </xdr:nvSpPr>
      <xdr:spPr bwMode="auto">
        <a:xfrm>
          <a:off x="3981450" y="15249525"/>
          <a:ext cx="1714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=</a:t>
          </a:r>
        </a:p>
      </xdr:txBody>
    </xdr:sp>
    <xdr:clientData/>
  </xdr:twoCellAnchor>
  <xdr:twoCellAnchor>
    <xdr:from>
      <xdr:col>11</xdr:col>
      <xdr:colOff>371475</xdr:colOff>
      <xdr:row>57</xdr:row>
      <xdr:rowOff>76200</xdr:rowOff>
    </xdr:from>
    <xdr:to>
      <xdr:col>12</xdr:col>
      <xdr:colOff>47625</xdr:colOff>
      <xdr:row>58</xdr:row>
      <xdr:rowOff>66675</xdr:rowOff>
    </xdr:to>
    <xdr:sp macro="" textlink="">
      <xdr:nvSpPr>
        <xdr:cNvPr id="1098" name="Text Box 74">
          <a:extLst>
            <a:ext uri="{FF2B5EF4-FFF2-40B4-BE49-F238E27FC236}">
              <a16:creationId xmlns:a16="http://schemas.microsoft.com/office/drawing/2014/main" id="{7728A5F7-47CE-E938-E0AE-A8EBC3CB1AF3}"/>
            </a:ext>
          </a:extLst>
        </xdr:cNvPr>
        <xdr:cNvSpPr txBox="1">
          <a:spLocks noChangeArrowheads="1"/>
        </xdr:cNvSpPr>
      </xdr:nvSpPr>
      <xdr:spPr bwMode="auto">
        <a:xfrm>
          <a:off x="3943350" y="11134725"/>
          <a:ext cx="104775" cy="171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+</a:t>
          </a:r>
        </a:p>
      </xdr:txBody>
    </xdr:sp>
    <xdr:clientData/>
  </xdr:twoCellAnchor>
  <xdr:twoCellAnchor>
    <xdr:from>
      <xdr:col>2</xdr:col>
      <xdr:colOff>38100</xdr:colOff>
      <xdr:row>0</xdr:row>
      <xdr:rowOff>161925</xdr:rowOff>
    </xdr:from>
    <xdr:to>
      <xdr:col>20</xdr:col>
      <xdr:colOff>295275</xdr:colOff>
      <xdr:row>52</xdr:row>
      <xdr:rowOff>85725</xdr:rowOff>
    </xdr:to>
    <xdr:sp macro="" textlink="">
      <xdr:nvSpPr>
        <xdr:cNvPr id="1103" name="WordArt 79">
          <a:extLst>
            <a:ext uri="{FF2B5EF4-FFF2-40B4-BE49-F238E27FC236}">
              <a16:creationId xmlns:a16="http://schemas.microsoft.com/office/drawing/2014/main" id="{42C53A77-F4E4-1838-DE79-A367ACC1AC4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895350" y="161925"/>
          <a:ext cx="7200900" cy="10077450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55556"/>
            </a:avLst>
          </a:prstTxWarp>
        </a:bodyPr>
        <a:lstStyle/>
        <a:p>
          <a:pPr algn="ctr" rtl="0">
            <a:buNone/>
          </a:pPr>
          <a:r>
            <a:rPr lang="ja-JP" altLang="en-US" sz="9600" b="1" kern="10" spc="4800">
              <a:ln>
                <a:noFill/>
              </a:ln>
              <a:solidFill>
                <a:srgbClr xmlns:mc="http://schemas.openxmlformats.org/markup-compatibility/2006" xmlns:a14="http://schemas.microsoft.com/office/drawing/2010/main" val="C0C0C0" mc:Ignorable="a14" a14:legacySpreadsheetColorIndex="22">
                  <a:alpha val="20000"/>
                </a:srgbClr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松戸市</a:t>
          </a:r>
        </a:p>
      </xdr:txBody>
    </xdr:sp>
    <xdr:clientData/>
  </xdr:twoCellAnchor>
  <xdr:twoCellAnchor>
    <xdr:from>
      <xdr:col>0</xdr:col>
      <xdr:colOff>333375</xdr:colOff>
      <xdr:row>58</xdr:row>
      <xdr:rowOff>95250</xdr:rowOff>
    </xdr:from>
    <xdr:to>
      <xdr:col>18</xdr:col>
      <xdr:colOff>238125</xdr:colOff>
      <xdr:row>111</xdr:row>
      <xdr:rowOff>161925</xdr:rowOff>
    </xdr:to>
    <xdr:sp macro="" textlink="">
      <xdr:nvSpPr>
        <xdr:cNvPr id="1104" name="WordArt 80">
          <a:extLst>
            <a:ext uri="{FF2B5EF4-FFF2-40B4-BE49-F238E27FC236}">
              <a16:creationId xmlns:a16="http://schemas.microsoft.com/office/drawing/2014/main" id="{A6D3F18A-0934-3279-5794-1CB9C6C2110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3375" y="11334750"/>
          <a:ext cx="7200900" cy="10077450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55556"/>
            </a:avLst>
          </a:prstTxWarp>
        </a:bodyPr>
        <a:lstStyle/>
        <a:p>
          <a:pPr algn="ctr" rtl="0">
            <a:buNone/>
          </a:pPr>
          <a:r>
            <a:rPr lang="ja-JP" altLang="en-US" sz="9600" b="1" kern="10" spc="4800">
              <a:ln>
                <a:noFill/>
              </a:ln>
              <a:solidFill>
                <a:srgbClr xmlns:mc="http://schemas.openxmlformats.org/markup-compatibility/2006" xmlns:a14="http://schemas.microsoft.com/office/drawing/2010/main" val="C0C0C0" mc:Ignorable="a14" a14:legacySpreadsheetColorIndex="22">
                  <a:alpha val="20000"/>
                </a:srgbClr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松戸市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417316</xdr:colOff>
      <xdr:row>0</xdr:row>
      <xdr:rowOff>133350</xdr:rowOff>
    </xdr:from>
    <xdr:to>
      <xdr:col>19</xdr:col>
      <xdr:colOff>177459</xdr:colOff>
      <xdr:row>49</xdr:row>
      <xdr:rowOff>171450</xdr:rowOff>
    </xdr:to>
    <xdr:sp macro="" textlink="">
      <xdr:nvSpPr>
        <xdr:cNvPr id="3179" name="WordArt 107">
          <a:extLst>
            <a:ext uri="{FF2B5EF4-FFF2-40B4-BE49-F238E27FC236}">
              <a16:creationId xmlns:a16="http://schemas.microsoft.com/office/drawing/2014/main" id="{237C9C52-9579-3718-B020-E5DDACF2F89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843140" y="133350"/>
          <a:ext cx="7212054" cy="9977718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55556"/>
            </a:avLst>
          </a:prstTxWarp>
        </a:bodyPr>
        <a:lstStyle/>
        <a:p>
          <a:pPr algn="ctr" rtl="0">
            <a:buNone/>
          </a:pPr>
          <a:r>
            <a:rPr lang="ja-JP" altLang="en-US" sz="9600" b="1" kern="10" spc="4800">
              <a:ln>
                <a:noFill/>
              </a:ln>
              <a:solidFill>
                <a:srgbClr xmlns:mc="http://schemas.openxmlformats.org/markup-compatibility/2006" xmlns:a14="http://schemas.microsoft.com/office/drawing/2010/main" val="C0C0C0" mc:Ignorable="a14" a14:legacySpreadsheetColorIndex="22">
                  <a:alpha val="20000"/>
                </a:srgbClr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松戸市</a:t>
          </a:r>
        </a:p>
      </xdr:txBody>
    </xdr:sp>
    <xdr:clientData/>
  </xdr:twoCellAnchor>
  <xdr:twoCellAnchor>
    <xdr:from>
      <xdr:col>4</xdr:col>
      <xdr:colOff>323850</xdr:colOff>
      <xdr:row>37</xdr:row>
      <xdr:rowOff>0</xdr:rowOff>
    </xdr:from>
    <xdr:to>
      <xdr:col>6</xdr:col>
      <xdr:colOff>66675</xdr:colOff>
      <xdr:row>37</xdr:row>
      <xdr:rowOff>0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BB72C39B-18ED-A612-0B8A-E42CAA303FF9}"/>
            </a:ext>
          </a:extLst>
        </xdr:cNvPr>
        <xdr:cNvSpPr txBox="1">
          <a:spLocks noChangeArrowheads="1"/>
        </xdr:cNvSpPr>
      </xdr:nvSpPr>
      <xdr:spPr bwMode="auto">
        <a:xfrm>
          <a:off x="2038350" y="7553325"/>
          <a:ext cx="228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</a:p>
      </xdr:txBody>
    </xdr:sp>
    <xdr:clientData/>
  </xdr:twoCellAnchor>
  <xdr:twoCellAnchor>
    <xdr:from>
      <xdr:col>4</xdr:col>
      <xdr:colOff>323850</xdr:colOff>
      <xdr:row>37</xdr:row>
      <xdr:rowOff>0</xdr:rowOff>
    </xdr:from>
    <xdr:to>
      <xdr:col>6</xdr:col>
      <xdr:colOff>66675</xdr:colOff>
      <xdr:row>37</xdr:row>
      <xdr:rowOff>0</xdr:rowOff>
    </xdr:to>
    <xdr:sp macro="" textlink="">
      <xdr:nvSpPr>
        <xdr:cNvPr id="3074" name="Text Box 2">
          <a:extLst>
            <a:ext uri="{FF2B5EF4-FFF2-40B4-BE49-F238E27FC236}">
              <a16:creationId xmlns:a16="http://schemas.microsoft.com/office/drawing/2014/main" id="{8B4965E6-7432-60B4-CF00-35EE048D63E6}"/>
            </a:ext>
          </a:extLst>
        </xdr:cNvPr>
        <xdr:cNvSpPr txBox="1">
          <a:spLocks noChangeArrowheads="1"/>
        </xdr:cNvSpPr>
      </xdr:nvSpPr>
      <xdr:spPr bwMode="auto">
        <a:xfrm>
          <a:off x="2038350" y="7553325"/>
          <a:ext cx="228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</a:p>
      </xdr:txBody>
    </xdr:sp>
    <xdr:clientData/>
  </xdr:twoCellAnchor>
  <xdr:twoCellAnchor>
    <xdr:from>
      <xdr:col>3</xdr:col>
      <xdr:colOff>323850</xdr:colOff>
      <xdr:row>38</xdr:row>
      <xdr:rowOff>38100</xdr:rowOff>
    </xdr:from>
    <xdr:to>
      <xdr:col>4</xdr:col>
      <xdr:colOff>123825</xdr:colOff>
      <xdr:row>39</xdr:row>
      <xdr:rowOff>142875</xdr:rowOff>
    </xdr:to>
    <xdr:sp macro="" textlink="">
      <xdr:nvSpPr>
        <xdr:cNvPr id="3075" name="Text Box 3">
          <a:extLst>
            <a:ext uri="{FF2B5EF4-FFF2-40B4-BE49-F238E27FC236}">
              <a16:creationId xmlns:a16="http://schemas.microsoft.com/office/drawing/2014/main" id="{91254ABE-BCF4-6792-58E4-FEFB66C3B70D}"/>
            </a:ext>
          </a:extLst>
        </xdr:cNvPr>
        <xdr:cNvSpPr txBox="1">
          <a:spLocks noChangeArrowheads="1"/>
        </xdr:cNvSpPr>
      </xdr:nvSpPr>
      <xdr:spPr bwMode="auto">
        <a:xfrm>
          <a:off x="1609725" y="7829550"/>
          <a:ext cx="228600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＝</a:t>
          </a:r>
        </a:p>
      </xdr:txBody>
    </xdr:sp>
    <xdr:clientData/>
  </xdr:twoCellAnchor>
  <xdr:twoCellAnchor>
    <xdr:from>
      <xdr:col>4</xdr:col>
      <xdr:colOff>390525</xdr:colOff>
      <xdr:row>40</xdr:row>
      <xdr:rowOff>171450</xdr:rowOff>
    </xdr:from>
    <xdr:to>
      <xdr:col>6</xdr:col>
      <xdr:colOff>133350</xdr:colOff>
      <xdr:row>42</xdr:row>
      <xdr:rowOff>9525</xdr:rowOff>
    </xdr:to>
    <xdr:sp macro="" textlink="">
      <xdr:nvSpPr>
        <xdr:cNvPr id="3076" name="Text Box 4">
          <a:extLst>
            <a:ext uri="{FF2B5EF4-FFF2-40B4-BE49-F238E27FC236}">
              <a16:creationId xmlns:a16="http://schemas.microsoft.com/office/drawing/2014/main" id="{E9F48BDC-1C6B-F6E1-0AB3-547E018DFA52}"/>
            </a:ext>
          </a:extLst>
        </xdr:cNvPr>
        <xdr:cNvSpPr txBox="1">
          <a:spLocks noChangeArrowheads="1"/>
        </xdr:cNvSpPr>
      </xdr:nvSpPr>
      <xdr:spPr bwMode="auto">
        <a:xfrm>
          <a:off x="2105025" y="8353425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+(</a:t>
          </a:r>
        </a:p>
      </xdr:txBody>
    </xdr:sp>
    <xdr:clientData/>
  </xdr:twoCellAnchor>
  <xdr:twoCellAnchor>
    <xdr:from>
      <xdr:col>6</xdr:col>
      <xdr:colOff>228600</xdr:colOff>
      <xdr:row>40</xdr:row>
      <xdr:rowOff>171450</xdr:rowOff>
    </xdr:from>
    <xdr:to>
      <xdr:col>7</xdr:col>
      <xdr:colOff>114300</xdr:colOff>
      <xdr:row>42</xdr:row>
      <xdr:rowOff>9525</xdr:rowOff>
    </xdr:to>
    <xdr:sp macro="" textlink="">
      <xdr:nvSpPr>
        <xdr:cNvPr id="3077" name="Text Box 5">
          <a:extLst>
            <a:ext uri="{FF2B5EF4-FFF2-40B4-BE49-F238E27FC236}">
              <a16:creationId xmlns:a16="http://schemas.microsoft.com/office/drawing/2014/main" id="{1DC7250F-B07E-9A4A-3647-1431763E3933}"/>
            </a:ext>
          </a:extLst>
        </xdr:cNvPr>
        <xdr:cNvSpPr txBox="1">
          <a:spLocks noChangeArrowheads="1"/>
        </xdr:cNvSpPr>
      </xdr:nvSpPr>
      <xdr:spPr bwMode="auto">
        <a:xfrm>
          <a:off x="2428875" y="8353425"/>
          <a:ext cx="4000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-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Century"/>
              <a:ea typeface="ＭＳ Ｐゴシック"/>
            </a:rPr>
            <a:t>1)</a:t>
          </a:r>
          <a:endParaRPr lang="ja-JP" altLang="en-US" sz="1100" b="0" i="0" u="none" strike="noStrike" baseline="0">
            <a:solidFill>
              <a:srgbClr val="000000"/>
            </a:solidFill>
            <a:latin typeface="Century"/>
          </a:endParaRPr>
        </a:p>
      </xdr:txBody>
    </xdr:sp>
    <xdr:clientData/>
  </xdr:twoCellAnchor>
  <xdr:twoCellAnchor>
    <xdr:from>
      <xdr:col>4</xdr:col>
      <xdr:colOff>371475</xdr:colOff>
      <xdr:row>43</xdr:row>
      <xdr:rowOff>19050</xdr:rowOff>
    </xdr:from>
    <xdr:to>
      <xdr:col>6</xdr:col>
      <xdr:colOff>114300</xdr:colOff>
      <xdr:row>44</xdr:row>
      <xdr:rowOff>0</xdr:rowOff>
    </xdr:to>
    <xdr:sp macro="" textlink="">
      <xdr:nvSpPr>
        <xdr:cNvPr id="3078" name="Text Box 6">
          <a:extLst>
            <a:ext uri="{FF2B5EF4-FFF2-40B4-BE49-F238E27FC236}">
              <a16:creationId xmlns:a16="http://schemas.microsoft.com/office/drawing/2014/main" id="{60A1C317-4C43-A687-AB0C-542CC4214422}"/>
            </a:ext>
          </a:extLst>
        </xdr:cNvPr>
        <xdr:cNvSpPr txBox="1">
          <a:spLocks noChangeArrowheads="1"/>
        </xdr:cNvSpPr>
      </xdr:nvSpPr>
      <xdr:spPr bwMode="auto">
        <a:xfrm>
          <a:off x="2085975" y="8801100"/>
          <a:ext cx="2286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+(</a:t>
          </a:r>
        </a:p>
      </xdr:txBody>
    </xdr:sp>
    <xdr:clientData/>
  </xdr:twoCellAnchor>
  <xdr:twoCellAnchor>
    <xdr:from>
      <xdr:col>4</xdr:col>
      <xdr:colOff>400050</xdr:colOff>
      <xdr:row>45</xdr:row>
      <xdr:rowOff>0</xdr:rowOff>
    </xdr:from>
    <xdr:to>
      <xdr:col>6</xdr:col>
      <xdr:colOff>142875</xdr:colOff>
      <xdr:row>46</xdr:row>
      <xdr:rowOff>19050</xdr:rowOff>
    </xdr:to>
    <xdr:sp macro="" textlink="">
      <xdr:nvSpPr>
        <xdr:cNvPr id="3079" name="Text Box 7">
          <a:extLst>
            <a:ext uri="{FF2B5EF4-FFF2-40B4-BE49-F238E27FC236}">
              <a16:creationId xmlns:a16="http://schemas.microsoft.com/office/drawing/2014/main" id="{B9D967C6-65AA-0551-FB1D-5F16D0F3FEAC}"/>
            </a:ext>
          </a:extLst>
        </xdr:cNvPr>
        <xdr:cNvSpPr txBox="1">
          <a:spLocks noChangeArrowheads="1"/>
        </xdr:cNvSpPr>
      </xdr:nvSpPr>
      <xdr:spPr bwMode="auto">
        <a:xfrm>
          <a:off x="2114550" y="9201150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</a:p>
      </xdr:txBody>
    </xdr:sp>
    <xdr:clientData/>
  </xdr:twoCellAnchor>
  <xdr:twoCellAnchor>
    <xdr:from>
      <xdr:col>5</xdr:col>
      <xdr:colOff>19050</xdr:colOff>
      <xdr:row>47</xdr:row>
      <xdr:rowOff>0</xdr:rowOff>
    </xdr:from>
    <xdr:to>
      <xdr:col>6</xdr:col>
      <xdr:colOff>190500</xdr:colOff>
      <xdr:row>48</xdr:row>
      <xdr:rowOff>19050</xdr:rowOff>
    </xdr:to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id="{FFDFD356-5EAD-1488-DB7A-C41176768188}"/>
            </a:ext>
          </a:extLst>
        </xdr:cNvPr>
        <xdr:cNvSpPr txBox="1">
          <a:spLocks noChangeArrowheads="1"/>
        </xdr:cNvSpPr>
      </xdr:nvSpPr>
      <xdr:spPr bwMode="auto">
        <a:xfrm>
          <a:off x="2162175" y="9620250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</a:p>
      </xdr:txBody>
    </xdr:sp>
    <xdr:clientData/>
  </xdr:twoCellAnchor>
  <xdr:twoCellAnchor>
    <xdr:from>
      <xdr:col>4</xdr:col>
      <xdr:colOff>400050</xdr:colOff>
      <xdr:row>49</xdr:row>
      <xdr:rowOff>0</xdr:rowOff>
    </xdr:from>
    <xdr:to>
      <xdr:col>6</xdr:col>
      <xdr:colOff>142875</xdr:colOff>
      <xdr:row>50</xdr:row>
      <xdr:rowOff>19050</xdr:rowOff>
    </xdr:to>
    <xdr:sp macro="" textlink="">
      <xdr:nvSpPr>
        <xdr:cNvPr id="3082" name="Text Box 10">
          <a:extLst>
            <a:ext uri="{FF2B5EF4-FFF2-40B4-BE49-F238E27FC236}">
              <a16:creationId xmlns:a16="http://schemas.microsoft.com/office/drawing/2014/main" id="{0C9E8507-E355-2CFA-75C6-E49564D0EA15}"/>
            </a:ext>
          </a:extLst>
        </xdr:cNvPr>
        <xdr:cNvSpPr txBox="1">
          <a:spLocks noChangeArrowheads="1"/>
        </xdr:cNvSpPr>
      </xdr:nvSpPr>
      <xdr:spPr bwMode="auto">
        <a:xfrm>
          <a:off x="2114550" y="10039350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</a:p>
      </xdr:txBody>
    </xdr:sp>
    <xdr:clientData/>
  </xdr:twoCellAnchor>
  <xdr:twoCellAnchor>
    <xdr:from>
      <xdr:col>4</xdr:col>
      <xdr:colOff>409575</xdr:colOff>
      <xdr:row>51</xdr:row>
      <xdr:rowOff>0</xdr:rowOff>
    </xdr:from>
    <xdr:to>
      <xdr:col>6</xdr:col>
      <xdr:colOff>152400</xdr:colOff>
      <xdr:row>52</xdr:row>
      <xdr:rowOff>19050</xdr:rowOff>
    </xdr:to>
    <xdr:sp macro="" textlink="">
      <xdr:nvSpPr>
        <xdr:cNvPr id="3084" name="Text Box 12">
          <a:extLst>
            <a:ext uri="{FF2B5EF4-FFF2-40B4-BE49-F238E27FC236}">
              <a16:creationId xmlns:a16="http://schemas.microsoft.com/office/drawing/2014/main" id="{1843257E-9F9A-F876-EABB-C1586D51F8A1}"/>
            </a:ext>
          </a:extLst>
        </xdr:cNvPr>
        <xdr:cNvSpPr txBox="1">
          <a:spLocks noChangeArrowheads="1"/>
        </xdr:cNvSpPr>
      </xdr:nvSpPr>
      <xdr:spPr bwMode="auto">
        <a:xfrm>
          <a:off x="2124075" y="10458450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</a:p>
      </xdr:txBody>
    </xdr:sp>
    <xdr:clientData/>
  </xdr:twoCellAnchor>
  <xdr:twoCellAnchor>
    <xdr:from>
      <xdr:col>2</xdr:col>
      <xdr:colOff>352425</xdr:colOff>
      <xdr:row>15</xdr:row>
      <xdr:rowOff>114300</xdr:rowOff>
    </xdr:from>
    <xdr:to>
      <xdr:col>3</xdr:col>
      <xdr:colOff>66675</xdr:colOff>
      <xdr:row>16</xdr:row>
      <xdr:rowOff>76200</xdr:rowOff>
    </xdr:to>
    <xdr:sp macro="" textlink="">
      <xdr:nvSpPr>
        <xdr:cNvPr id="3086" name="Text Box 14">
          <a:extLst>
            <a:ext uri="{FF2B5EF4-FFF2-40B4-BE49-F238E27FC236}">
              <a16:creationId xmlns:a16="http://schemas.microsoft.com/office/drawing/2014/main" id="{E106C42A-9C22-EE0B-3E6F-20CEE0AF6D02}"/>
            </a:ext>
          </a:extLst>
        </xdr:cNvPr>
        <xdr:cNvSpPr txBox="1">
          <a:spLocks noChangeAspect="1" noChangeArrowheads="1"/>
        </xdr:cNvSpPr>
      </xdr:nvSpPr>
      <xdr:spPr bwMode="auto">
        <a:xfrm>
          <a:off x="1209675" y="3400425"/>
          <a:ext cx="1428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+</a:t>
          </a:r>
        </a:p>
      </xdr:txBody>
    </xdr:sp>
    <xdr:clientData/>
  </xdr:twoCellAnchor>
  <xdr:twoCellAnchor>
    <xdr:from>
      <xdr:col>11</xdr:col>
      <xdr:colOff>352425</xdr:colOff>
      <xdr:row>15</xdr:row>
      <xdr:rowOff>57150</xdr:rowOff>
    </xdr:from>
    <xdr:to>
      <xdr:col>12</xdr:col>
      <xdr:colOff>66675</xdr:colOff>
      <xdr:row>16</xdr:row>
      <xdr:rowOff>133350</xdr:rowOff>
    </xdr:to>
    <xdr:sp macro="" textlink="">
      <xdr:nvSpPr>
        <xdr:cNvPr id="3087" name="Text Box 15">
          <a:extLst>
            <a:ext uri="{FF2B5EF4-FFF2-40B4-BE49-F238E27FC236}">
              <a16:creationId xmlns:a16="http://schemas.microsoft.com/office/drawing/2014/main" id="{FEADF49F-5512-B0DD-D16E-121792C0E64A}"/>
            </a:ext>
          </a:extLst>
        </xdr:cNvPr>
        <xdr:cNvSpPr txBox="1">
          <a:spLocks noChangeArrowheads="1"/>
        </xdr:cNvSpPr>
      </xdr:nvSpPr>
      <xdr:spPr bwMode="auto">
        <a:xfrm>
          <a:off x="3924300" y="3343275"/>
          <a:ext cx="142875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+</a:t>
          </a:r>
        </a:p>
      </xdr:txBody>
    </xdr:sp>
    <xdr:clientData/>
  </xdr:twoCellAnchor>
  <xdr:twoCellAnchor>
    <xdr:from>
      <xdr:col>13</xdr:col>
      <xdr:colOff>361950</xdr:colOff>
      <xdr:row>15</xdr:row>
      <xdr:rowOff>57150</xdr:rowOff>
    </xdr:from>
    <xdr:to>
      <xdr:col>14</xdr:col>
      <xdr:colOff>76200</xdr:colOff>
      <xdr:row>16</xdr:row>
      <xdr:rowOff>133350</xdr:rowOff>
    </xdr:to>
    <xdr:sp macro="" textlink="">
      <xdr:nvSpPr>
        <xdr:cNvPr id="3088" name="Text Box 16">
          <a:extLst>
            <a:ext uri="{FF2B5EF4-FFF2-40B4-BE49-F238E27FC236}">
              <a16:creationId xmlns:a16="http://schemas.microsoft.com/office/drawing/2014/main" id="{09D3E5E6-1AAC-E762-25C3-A2C3A14009B4}"/>
            </a:ext>
          </a:extLst>
        </xdr:cNvPr>
        <xdr:cNvSpPr txBox="1">
          <a:spLocks noChangeArrowheads="1"/>
        </xdr:cNvSpPr>
      </xdr:nvSpPr>
      <xdr:spPr bwMode="auto">
        <a:xfrm>
          <a:off x="4791075" y="3343275"/>
          <a:ext cx="142875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+</a:t>
          </a:r>
        </a:p>
      </xdr:txBody>
    </xdr:sp>
    <xdr:clientData/>
  </xdr:twoCellAnchor>
  <xdr:twoCellAnchor>
    <xdr:from>
      <xdr:col>2</xdr:col>
      <xdr:colOff>352425</xdr:colOff>
      <xdr:row>17</xdr:row>
      <xdr:rowOff>95250</xdr:rowOff>
    </xdr:from>
    <xdr:to>
      <xdr:col>3</xdr:col>
      <xdr:colOff>66675</xdr:colOff>
      <xdr:row>18</xdr:row>
      <xdr:rowOff>57150</xdr:rowOff>
    </xdr:to>
    <xdr:sp macro="" textlink="">
      <xdr:nvSpPr>
        <xdr:cNvPr id="3089" name="Text Box 17">
          <a:extLst>
            <a:ext uri="{FF2B5EF4-FFF2-40B4-BE49-F238E27FC236}">
              <a16:creationId xmlns:a16="http://schemas.microsoft.com/office/drawing/2014/main" id="{6AFCAADA-83BD-ADC5-507D-6918EDF74C4A}"/>
            </a:ext>
          </a:extLst>
        </xdr:cNvPr>
        <xdr:cNvSpPr txBox="1">
          <a:spLocks noChangeAspect="1" noChangeArrowheads="1"/>
        </xdr:cNvSpPr>
      </xdr:nvSpPr>
      <xdr:spPr bwMode="auto">
        <a:xfrm>
          <a:off x="1209675" y="3743325"/>
          <a:ext cx="1428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+</a:t>
          </a:r>
        </a:p>
      </xdr:txBody>
    </xdr:sp>
    <xdr:clientData/>
  </xdr:twoCellAnchor>
  <xdr:twoCellAnchor>
    <xdr:from>
      <xdr:col>5</xdr:col>
      <xdr:colOff>0</xdr:colOff>
      <xdr:row>17</xdr:row>
      <xdr:rowOff>95250</xdr:rowOff>
    </xdr:from>
    <xdr:to>
      <xdr:col>6</xdr:col>
      <xdr:colOff>85725</xdr:colOff>
      <xdr:row>18</xdr:row>
      <xdr:rowOff>57150</xdr:rowOff>
    </xdr:to>
    <xdr:sp macro="" textlink="">
      <xdr:nvSpPr>
        <xdr:cNvPr id="3092" name="Text Box 20">
          <a:extLst>
            <a:ext uri="{FF2B5EF4-FFF2-40B4-BE49-F238E27FC236}">
              <a16:creationId xmlns:a16="http://schemas.microsoft.com/office/drawing/2014/main" id="{6BE9A83F-2FD5-0F2A-CF58-6DC24DD824F2}"/>
            </a:ext>
          </a:extLst>
        </xdr:cNvPr>
        <xdr:cNvSpPr txBox="1">
          <a:spLocks noChangeAspect="1" noChangeArrowheads="1"/>
        </xdr:cNvSpPr>
      </xdr:nvSpPr>
      <xdr:spPr bwMode="auto">
        <a:xfrm>
          <a:off x="2143125" y="3743325"/>
          <a:ext cx="1428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+</a:t>
          </a:r>
        </a:p>
      </xdr:txBody>
    </xdr:sp>
    <xdr:clientData/>
  </xdr:twoCellAnchor>
  <xdr:twoCellAnchor>
    <xdr:from>
      <xdr:col>12</xdr:col>
      <xdr:colOff>342900</xdr:colOff>
      <xdr:row>17</xdr:row>
      <xdr:rowOff>104775</xdr:rowOff>
    </xdr:from>
    <xdr:to>
      <xdr:col>13</xdr:col>
      <xdr:colOff>57150</xdr:colOff>
      <xdr:row>18</xdr:row>
      <xdr:rowOff>66675</xdr:rowOff>
    </xdr:to>
    <xdr:sp macro="" textlink="">
      <xdr:nvSpPr>
        <xdr:cNvPr id="3093" name="Text Box 21">
          <a:extLst>
            <a:ext uri="{FF2B5EF4-FFF2-40B4-BE49-F238E27FC236}">
              <a16:creationId xmlns:a16="http://schemas.microsoft.com/office/drawing/2014/main" id="{28774FBE-5AE5-8EED-D776-5CFAD7D856CB}"/>
            </a:ext>
          </a:extLst>
        </xdr:cNvPr>
        <xdr:cNvSpPr txBox="1">
          <a:spLocks noChangeAspect="1" noChangeArrowheads="1"/>
        </xdr:cNvSpPr>
      </xdr:nvSpPr>
      <xdr:spPr bwMode="auto">
        <a:xfrm>
          <a:off x="4343400" y="3752850"/>
          <a:ext cx="1428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=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=</a:t>
          </a:r>
        </a:p>
      </xdr:txBody>
    </xdr:sp>
    <xdr:clientData/>
  </xdr:twoCellAnchor>
  <xdr:twoCellAnchor>
    <xdr:from>
      <xdr:col>2</xdr:col>
      <xdr:colOff>352425</xdr:colOff>
      <xdr:row>23</xdr:row>
      <xdr:rowOff>114300</xdr:rowOff>
    </xdr:from>
    <xdr:to>
      <xdr:col>3</xdr:col>
      <xdr:colOff>66675</xdr:colOff>
      <xdr:row>24</xdr:row>
      <xdr:rowOff>76200</xdr:rowOff>
    </xdr:to>
    <xdr:sp macro="" textlink="">
      <xdr:nvSpPr>
        <xdr:cNvPr id="3094" name="Text Box 22">
          <a:extLst>
            <a:ext uri="{FF2B5EF4-FFF2-40B4-BE49-F238E27FC236}">
              <a16:creationId xmlns:a16="http://schemas.microsoft.com/office/drawing/2014/main" id="{8A99EA61-4710-6AE8-980B-29B25C6752F6}"/>
            </a:ext>
          </a:extLst>
        </xdr:cNvPr>
        <xdr:cNvSpPr txBox="1">
          <a:spLocks noChangeAspect="1" noChangeArrowheads="1"/>
        </xdr:cNvSpPr>
      </xdr:nvSpPr>
      <xdr:spPr bwMode="auto">
        <a:xfrm>
          <a:off x="1209675" y="4962525"/>
          <a:ext cx="1428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+</a:t>
          </a:r>
        </a:p>
      </xdr:txBody>
    </xdr:sp>
    <xdr:clientData/>
  </xdr:twoCellAnchor>
  <xdr:twoCellAnchor>
    <xdr:from>
      <xdr:col>11</xdr:col>
      <xdr:colOff>352425</xdr:colOff>
      <xdr:row>23</xdr:row>
      <xdr:rowOff>57150</xdr:rowOff>
    </xdr:from>
    <xdr:to>
      <xdr:col>12</xdr:col>
      <xdr:colOff>66675</xdr:colOff>
      <xdr:row>24</xdr:row>
      <xdr:rowOff>133350</xdr:rowOff>
    </xdr:to>
    <xdr:sp macro="" textlink="">
      <xdr:nvSpPr>
        <xdr:cNvPr id="3095" name="Text Box 23">
          <a:extLst>
            <a:ext uri="{FF2B5EF4-FFF2-40B4-BE49-F238E27FC236}">
              <a16:creationId xmlns:a16="http://schemas.microsoft.com/office/drawing/2014/main" id="{34B5971B-A8DE-63DE-7132-5EA1CC0AB64C}"/>
            </a:ext>
          </a:extLst>
        </xdr:cNvPr>
        <xdr:cNvSpPr txBox="1">
          <a:spLocks noChangeArrowheads="1"/>
        </xdr:cNvSpPr>
      </xdr:nvSpPr>
      <xdr:spPr bwMode="auto">
        <a:xfrm>
          <a:off x="3924300" y="4905375"/>
          <a:ext cx="142875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+</a:t>
          </a:r>
        </a:p>
      </xdr:txBody>
    </xdr:sp>
    <xdr:clientData/>
  </xdr:twoCellAnchor>
  <xdr:twoCellAnchor>
    <xdr:from>
      <xdr:col>13</xdr:col>
      <xdr:colOff>361950</xdr:colOff>
      <xdr:row>23</xdr:row>
      <xdr:rowOff>57150</xdr:rowOff>
    </xdr:from>
    <xdr:to>
      <xdr:col>14</xdr:col>
      <xdr:colOff>76200</xdr:colOff>
      <xdr:row>24</xdr:row>
      <xdr:rowOff>133350</xdr:rowOff>
    </xdr:to>
    <xdr:sp macro="" textlink="">
      <xdr:nvSpPr>
        <xdr:cNvPr id="3096" name="Text Box 24">
          <a:extLst>
            <a:ext uri="{FF2B5EF4-FFF2-40B4-BE49-F238E27FC236}">
              <a16:creationId xmlns:a16="http://schemas.microsoft.com/office/drawing/2014/main" id="{C7EE1EB4-08BE-D616-86FF-33BFD37DEA8C}"/>
            </a:ext>
          </a:extLst>
        </xdr:cNvPr>
        <xdr:cNvSpPr txBox="1">
          <a:spLocks noChangeArrowheads="1"/>
        </xdr:cNvSpPr>
      </xdr:nvSpPr>
      <xdr:spPr bwMode="auto">
        <a:xfrm>
          <a:off x="4791075" y="4905375"/>
          <a:ext cx="142875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+</a:t>
          </a:r>
        </a:p>
      </xdr:txBody>
    </xdr:sp>
    <xdr:clientData/>
  </xdr:twoCellAnchor>
  <xdr:twoCellAnchor>
    <xdr:from>
      <xdr:col>2</xdr:col>
      <xdr:colOff>352425</xdr:colOff>
      <xdr:row>25</xdr:row>
      <xdr:rowOff>95250</xdr:rowOff>
    </xdr:from>
    <xdr:to>
      <xdr:col>3</xdr:col>
      <xdr:colOff>66675</xdr:colOff>
      <xdr:row>26</xdr:row>
      <xdr:rowOff>57150</xdr:rowOff>
    </xdr:to>
    <xdr:sp macro="" textlink="">
      <xdr:nvSpPr>
        <xdr:cNvPr id="3097" name="Text Box 25">
          <a:extLst>
            <a:ext uri="{FF2B5EF4-FFF2-40B4-BE49-F238E27FC236}">
              <a16:creationId xmlns:a16="http://schemas.microsoft.com/office/drawing/2014/main" id="{D60513DA-9369-007D-6868-066CE61E51E6}"/>
            </a:ext>
          </a:extLst>
        </xdr:cNvPr>
        <xdr:cNvSpPr txBox="1">
          <a:spLocks noChangeAspect="1" noChangeArrowheads="1"/>
        </xdr:cNvSpPr>
      </xdr:nvSpPr>
      <xdr:spPr bwMode="auto">
        <a:xfrm>
          <a:off x="1209675" y="5305425"/>
          <a:ext cx="1428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+</a:t>
          </a:r>
        </a:p>
      </xdr:txBody>
    </xdr:sp>
    <xdr:clientData/>
  </xdr:twoCellAnchor>
  <xdr:twoCellAnchor>
    <xdr:from>
      <xdr:col>5</xdr:col>
      <xdr:colOff>0</xdr:colOff>
      <xdr:row>25</xdr:row>
      <xdr:rowOff>95250</xdr:rowOff>
    </xdr:from>
    <xdr:to>
      <xdr:col>6</xdr:col>
      <xdr:colOff>85725</xdr:colOff>
      <xdr:row>26</xdr:row>
      <xdr:rowOff>57150</xdr:rowOff>
    </xdr:to>
    <xdr:sp macro="" textlink="">
      <xdr:nvSpPr>
        <xdr:cNvPr id="3098" name="Text Box 26">
          <a:extLst>
            <a:ext uri="{FF2B5EF4-FFF2-40B4-BE49-F238E27FC236}">
              <a16:creationId xmlns:a16="http://schemas.microsoft.com/office/drawing/2014/main" id="{D1BEFB78-2AEA-8FDE-AE39-01212E54FCAC}"/>
            </a:ext>
          </a:extLst>
        </xdr:cNvPr>
        <xdr:cNvSpPr txBox="1">
          <a:spLocks noChangeAspect="1" noChangeArrowheads="1"/>
        </xdr:cNvSpPr>
      </xdr:nvSpPr>
      <xdr:spPr bwMode="auto">
        <a:xfrm>
          <a:off x="2143125" y="5305425"/>
          <a:ext cx="1428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+</a:t>
          </a:r>
        </a:p>
      </xdr:txBody>
    </xdr:sp>
    <xdr:clientData/>
  </xdr:twoCellAnchor>
  <xdr:twoCellAnchor>
    <xdr:from>
      <xdr:col>14</xdr:col>
      <xdr:colOff>47625</xdr:colOff>
      <xdr:row>57</xdr:row>
      <xdr:rowOff>66675</xdr:rowOff>
    </xdr:from>
    <xdr:to>
      <xdr:col>14</xdr:col>
      <xdr:colOff>200025</xdr:colOff>
      <xdr:row>58</xdr:row>
      <xdr:rowOff>95250</xdr:rowOff>
    </xdr:to>
    <xdr:sp macro="" textlink="">
      <xdr:nvSpPr>
        <xdr:cNvPr id="3100" name="Text Box 28">
          <a:extLst>
            <a:ext uri="{FF2B5EF4-FFF2-40B4-BE49-F238E27FC236}">
              <a16:creationId xmlns:a16="http://schemas.microsoft.com/office/drawing/2014/main" id="{21B108B7-AB87-6330-3C30-F0BF83E6BCB4}"/>
            </a:ext>
          </a:extLst>
        </xdr:cNvPr>
        <xdr:cNvSpPr txBox="1">
          <a:spLocks noChangeArrowheads="1"/>
        </xdr:cNvSpPr>
      </xdr:nvSpPr>
      <xdr:spPr bwMode="auto">
        <a:xfrm>
          <a:off x="4905375" y="11706225"/>
          <a:ext cx="15240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</a:p>
      </xdr:txBody>
    </xdr:sp>
    <xdr:clientData/>
  </xdr:twoCellAnchor>
  <xdr:twoCellAnchor>
    <xdr:from>
      <xdr:col>16</xdr:col>
      <xdr:colOff>9525</xdr:colOff>
      <xdr:row>57</xdr:row>
      <xdr:rowOff>57150</xdr:rowOff>
    </xdr:from>
    <xdr:to>
      <xdr:col>16</xdr:col>
      <xdr:colOff>238125</xdr:colOff>
      <xdr:row>58</xdr:row>
      <xdr:rowOff>133350</xdr:rowOff>
    </xdr:to>
    <xdr:sp macro="" textlink="">
      <xdr:nvSpPr>
        <xdr:cNvPr id="3101" name="Text Box 29">
          <a:extLst>
            <a:ext uri="{FF2B5EF4-FFF2-40B4-BE49-F238E27FC236}">
              <a16:creationId xmlns:a16="http://schemas.microsoft.com/office/drawing/2014/main" id="{F5216FF8-B077-D671-34D8-0D542CBFCCC3}"/>
            </a:ext>
          </a:extLst>
        </xdr:cNvPr>
        <xdr:cNvSpPr txBox="1">
          <a:spLocks noChangeArrowheads="1"/>
        </xdr:cNvSpPr>
      </xdr:nvSpPr>
      <xdr:spPr bwMode="auto">
        <a:xfrm>
          <a:off x="5762625" y="11696700"/>
          <a:ext cx="228600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=</a:t>
          </a:r>
        </a:p>
      </xdr:txBody>
    </xdr:sp>
    <xdr:clientData/>
  </xdr:twoCellAnchor>
  <xdr:twoCellAnchor>
    <xdr:from>
      <xdr:col>16</xdr:col>
      <xdr:colOff>723900</xdr:colOff>
      <xdr:row>57</xdr:row>
      <xdr:rowOff>95250</xdr:rowOff>
    </xdr:from>
    <xdr:to>
      <xdr:col>16</xdr:col>
      <xdr:colOff>1238250</xdr:colOff>
      <xdr:row>58</xdr:row>
      <xdr:rowOff>161925</xdr:rowOff>
    </xdr:to>
    <xdr:sp macro="" textlink="">
      <xdr:nvSpPr>
        <xdr:cNvPr id="3102" name="Text Box 30">
          <a:extLst>
            <a:ext uri="{FF2B5EF4-FFF2-40B4-BE49-F238E27FC236}">
              <a16:creationId xmlns:a16="http://schemas.microsoft.com/office/drawing/2014/main" id="{F9A71C71-4419-1677-189E-89576BB21427}"/>
            </a:ext>
          </a:extLst>
        </xdr:cNvPr>
        <xdr:cNvSpPr txBox="1">
          <a:spLocks noChangeArrowheads="1"/>
        </xdr:cNvSpPr>
      </xdr:nvSpPr>
      <xdr:spPr bwMode="auto">
        <a:xfrm>
          <a:off x="6477000" y="11734800"/>
          <a:ext cx="5143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Century"/>
            </a:rPr>
            <a:t>m/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秒</a:t>
          </a:r>
        </a:p>
      </xdr:txBody>
    </xdr:sp>
    <xdr:clientData/>
  </xdr:twoCellAnchor>
  <xdr:twoCellAnchor>
    <xdr:from>
      <xdr:col>2</xdr:col>
      <xdr:colOff>304800</xdr:colOff>
      <xdr:row>78</xdr:row>
      <xdr:rowOff>0</xdr:rowOff>
    </xdr:from>
    <xdr:to>
      <xdr:col>3</xdr:col>
      <xdr:colOff>219075</xdr:colOff>
      <xdr:row>78</xdr:row>
      <xdr:rowOff>0</xdr:rowOff>
    </xdr:to>
    <xdr:sp macro="" textlink="">
      <xdr:nvSpPr>
        <xdr:cNvPr id="3103" name="Text Box 31">
          <a:extLst>
            <a:ext uri="{FF2B5EF4-FFF2-40B4-BE49-F238E27FC236}">
              <a16:creationId xmlns:a16="http://schemas.microsoft.com/office/drawing/2014/main" id="{4B934946-FA34-2DF6-A63E-160566F60364}"/>
            </a:ext>
          </a:extLst>
        </xdr:cNvPr>
        <xdr:cNvSpPr txBox="1">
          <a:spLocks noChangeArrowheads="1"/>
        </xdr:cNvSpPr>
      </xdr:nvSpPr>
      <xdr:spPr bwMode="auto">
        <a:xfrm>
          <a:off x="1162050" y="15592425"/>
          <a:ext cx="342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18288" anchor="ctr" upright="1"/>
        <a:lstStyle/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√</a:t>
          </a:r>
        </a:p>
      </xdr:txBody>
    </xdr:sp>
    <xdr:clientData/>
  </xdr:twoCellAnchor>
  <xdr:twoCellAnchor>
    <xdr:from>
      <xdr:col>4</xdr:col>
      <xdr:colOff>104775</xdr:colOff>
      <xdr:row>78</xdr:row>
      <xdr:rowOff>0</xdr:rowOff>
    </xdr:from>
    <xdr:to>
      <xdr:col>4</xdr:col>
      <xdr:colOff>333375</xdr:colOff>
      <xdr:row>78</xdr:row>
      <xdr:rowOff>0</xdr:rowOff>
    </xdr:to>
    <xdr:sp macro="" textlink="">
      <xdr:nvSpPr>
        <xdr:cNvPr id="3104" name="Text Box 32">
          <a:extLst>
            <a:ext uri="{FF2B5EF4-FFF2-40B4-BE49-F238E27FC236}">
              <a16:creationId xmlns:a16="http://schemas.microsoft.com/office/drawing/2014/main" id="{868C3D4D-AB02-40EC-802D-1DF8DDF722C2}"/>
            </a:ext>
          </a:extLst>
        </xdr:cNvPr>
        <xdr:cNvSpPr txBox="1">
          <a:spLocks noChangeArrowheads="1"/>
        </xdr:cNvSpPr>
      </xdr:nvSpPr>
      <xdr:spPr bwMode="auto">
        <a:xfrm>
          <a:off x="1819275" y="15592425"/>
          <a:ext cx="228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＝</a:t>
          </a:r>
        </a:p>
      </xdr:txBody>
    </xdr:sp>
    <xdr:clientData/>
  </xdr:twoCellAnchor>
  <xdr:twoCellAnchor>
    <xdr:from>
      <xdr:col>3</xdr:col>
      <xdr:colOff>333375</xdr:colOff>
      <xdr:row>78</xdr:row>
      <xdr:rowOff>0</xdr:rowOff>
    </xdr:from>
    <xdr:to>
      <xdr:col>4</xdr:col>
      <xdr:colOff>133350</xdr:colOff>
      <xdr:row>78</xdr:row>
      <xdr:rowOff>0</xdr:rowOff>
    </xdr:to>
    <xdr:sp macro="" textlink="">
      <xdr:nvSpPr>
        <xdr:cNvPr id="3105" name="Text Box 33">
          <a:extLst>
            <a:ext uri="{FF2B5EF4-FFF2-40B4-BE49-F238E27FC236}">
              <a16:creationId xmlns:a16="http://schemas.microsoft.com/office/drawing/2014/main" id="{0CEF35CD-6ECB-87A0-2CB2-08AFB9DBA480}"/>
            </a:ext>
          </a:extLst>
        </xdr:cNvPr>
        <xdr:cNvSpPr txBox="1">
          <a:spLocks noChangeArrowheads="1"/>
        </xdr:cNvSpPr>
      </xdr:nvSpPr>
      <xdr:spPr bwMode="auto">
        <a:xfrm>
          <a:off x="1619250" y="15592425"/>
          <a:ext cx="228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</a:p>
      </xdr:txBody>
    </xdr:sp>
    <xdr:clientData/>
  </xdr:twoCellAnchor>
  <xdr:twoCellAnchor>
    <xdr:from>
      <xdr:col>3</xdr:col>
      <xdr:colOff>400050</xdr:colOff>
      <xdr:row>78</xdr:row>
      <xdr:rowOff>0</xdr:rowOff>
    </xdr:from>
    <xdr:to>
      <xdr:col>4</xdr:col>
      <xdr:colOff>200025</xdr:colOff>
      <xdr:row>78</xdr:row>
      <xdr:rowOff>0</xdr:rowOff>
    </xdr:to>
    <xdr:sp macro="" textlink="">
      <xdr:nvSpPr>
        <xdr:cNvPr id="3106" name="Text Box 34">
          <a:extLst>
            <a:ext uri="{FF2B5EF4-FFF2-40B4-BE49-F238E27FC236}">
              <a16:creationId xmlns:a16="http://schemas.microsoft.com/office/drawing/2014/main" id="{60F83D63-03DC-3108-E3EC-2F5D1DB2A044}"/>
            </a:ext>
          </a:extLst>
        </xdr:cNvPr>
        <xdr:cNvSpPr txBox="1">
          <a:spLocks noChangeArrowheads="1"/>
        </xdr:cNvSpPr>
      </xdr:nvSpPr>
      <xdr:spPr bwMode="auto">
        <a:xfrm>
          <a:off x="1685925" y="15592425"/>
          <a:ext cx="228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</a:p>
      </xdr:txBody>
    </xdr:sp>
    <xdr:clientData/>
  </xdr:twoCellAnchor>
  <xdr:twoCellAnchor>
    <xdr:from>
      <xdr:col>2</xdr:col>
      <xdr:colOff>400050</xdr:colOff>
      <xdr:row>78</xdr:row>
      <xdr:rowOff>0</xdr:rowOff>
    </xdr:from>
    <xdr:to>
      <xdr:col>3</xdr:col>
      <xdr:colOff>152400</xdr:colOff>
      <xdr:row>78</xdr:row>
      <xdr:rowOff>0</xdr:rowOff>
    </xdr:to>
    <xdr:sp macro="" textlink="">
      <xdr:nvSpPr>
        <xdr:cNvPr id="3107" name="Text Box 35">
          <a:extLst>
            <a:ext uri="{FF2B5EF4-FFF2-40B4-BE49-F238E27FC236}">
              <a16:creationId xmlns:a16="http://schemas.microsoft.com/office/drawing/2014/main" id="{884CC7FF-5937-B1EB-8724-401975E238B0}"/>
            </a:ext>
          </a:extLst>
        </xdr:cNvPr>
        <xdr:cNvSpPr txBox="1">
          <a:spLocks noChangeArrowheads="1"/>
        </xdr:cNvSpPr>
      </xdr:nvSpPr>
      <xdr:spPr bwMode="auto">
        <a:xfrm>
          <a:off x="1257300" y="15592425"/>
          <a:ext cx="180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</a:p>
      </xdr:txBody>
    </xdr:sp>
    <xdr:clientData/>
  </xdr:twoCellAnchor>
  <xdr:twoCellAnchor>
    <xdr:from>
      <xdr:col>8</xdr:col>
      <xdr:colOff>123825</xdr:colOff>
      <xdr:row>78</xdr:row>
      <xdr:rowOff>0</xdr:rowOff>
    </xdr:from>
    <xdr:to>
      <xdr:col>9</xdr:col>
      <xdr:colOff>9525</xdr:colOff>
      <xdr:row>78</xdr:row>
      <xdr:rowOff>0</xdr:rowOff>
    </xdr:to>
    <xdr:sp macro="" textlink="">
      <xdr:nvSpPr>
        <xdr:cNvPr id="3108" name="Text Box 36">
          <a:extLst>
            <a:ext uri="{FF2B5EF4-FFF2-40B4-BE49-F238E27FC236}">
              <a16:creationId xmlns:a16="http://schemas.microsoft.com/office/drawing/2014/main" id="{BFA37EAD-B697-BE51-92BF-7A59823E30A7}"/>
            </a:ext>
          </a:extLst>
        </xdr:cNvPr>
        <xdr:cNvSpPr txBox="1">
          <a:spLocks noChangeArrowheads="1"/>
        </xdr:cNvSpPr>
      </xdr:nvSpPr>
      <xdr:spPr bwMode="auto">
        <a:xfrm>
          <a:off x="2981325" y="1559242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- 15</a:t>
          </a:r>
        </a:p>
      </xdr:txBody>
    </xdr:sp>
    <xdr:clientData/>
  </xdr:twoCellAnchor>
  <xdr:twoCellAnchor>
    <xdr:from>
      <xdr:col>4</xdr:col>
      <xdr:colOff>314325</xdr:colOff>
      <xdr:row>78</xdr:row>
      <xdr:rowOff>0</xdr:rowOff>
    </xdr:from>
    <xdr:to>
      <xdr:col>6</xdr:col>
      <xdr:colOff>228600</xdr:colOff>
      <xdr:row>78</xdr:row>
      <xdr:rowOff>0</xdr:rowOff>
    </xdr:to>
    <xdr:sp macro="" textlink="">
      <xdr:nvSpPr>
        <xdr:cNvPr id="3109" name="Text Box 37">
          <a:extLst>
            <a:ext uri="{FF2B5EF4-FFF2-40B4-BE49-F238E27FC236}">
              <a16:creationId xmlns:a16="http://schemas.microsoft.com/office/drawing/2014/main" id="{8526B1E1-3A06-1E42-9836-078C8FFC373F}"/>
            </a:ext>
          </a:extLst>
        </xdr:cNvPr>
        <xdr:cNvSpPr txBox="1">
          <a:spLocks noChangeArrowheads="1"/>
        </xdr:cNvSpPr>
      </xdr:nvSpPr>
      <xdr:spPr bwMode="auto">
        <a:xfrm>
          <a:off x="2028825" y="1559242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×(</a:t>
          </a:r>
        </a:p>
      </xdr:txBody>
    </xdr:sp>
    <xdr:clientData/>
  </xdr:twoCellAnchor>
  <xdr:twoCellAnchor>
    <xdr:from>
      <xdr:col>6</xdr:col>
      <xdr:colOff>381000</xdr:colOff>
      <xdr:row>78</xdr:row>
      <xdr:rowOff>0</xdr:rowOff>
    </xdr:from>
    <xdr:to>
      <xdr:col>9</xdr:col>
      <xdr:colOff>9525</xdr:colOff>
      <xdr:row>78</xdr:row>
      <xdr:rowOff>0</xdr:rowOff>
    </xdr:to>
    <xdr:sp macro="" textlink="">
      <xdr:nvSpPr>
        <xdr:cNvPr id="3110" name="Text Box 38">
          <a:extLst>
            <a:ext uri="{FF2B5EF4-FFF2-40B4-BE49-F238E27FC236}">
              <a16:creationId xmlns:a16="http://schemas.microsoft.com/office/drawing/2014/main" id="{629B4295-408A-EC36-11D7-70CBB3ED03B9}"/>
            </a:ext>
          </a:extLst>
        </xdr:cNvPr>
        <xdr:cNvSpPr txBox="1">
          <a:spLocks noChangeArrowheads="1"/>
        </xdr:cNvSpPr>
      </xdr:nvSpPr>
      <xdr:spPr bwMode="auto">
        <a:xfrm>
          <a:off x="2581275" y="15592425"/>
          <a:ext cx="800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-15)×(2.30log</a:t>
          </a:r>
        </a:p>
      </xdr:txBody>
    </xdr:sp>
    <xdr:clientData/>
  </xdr:twoCellAnchor>
  <xdr:twoCellAnchor>
    <xdr:from>
      <xdr:col>11</xdr:col>
      <xdr:colOff>314325</xdr:colOff>
      <xdr:row>78</xdr:row>
      <xdr:rowOff>0</xdr:rowOff>
    </xdr:from>
    <xdr:to>
      <xdr:col>12</xdr:col>
      <xdr:colOff>57150</xdr:colOff>
      <xdr:row>78</xdr:row>
      <xdr:rowOff>0</xdr:rowOff>
    </xdr:to>
    <xdr:sp macro="" textlink="">
      <xdr:nvSpPr>
        <xdr:cNvPr id="3111" name="Text Box 39">
          <a:extLst>
            <a:ext uri="{FF2B5EF4-FFF2-40B4-BE49-F238E27FC236}">
              <a16:creationId xmlns:a16="http://schemas.microsoft.com/office/drawing/2014/main" id="{C7CC3679-E6AD-E7F5-2B76-E83FD45115BF}"/>
            </a:ext>
          </a:extLst>
        </xdr:cNvPr>
        <xdr:cNvSpPr txBox="1">
          <a:spLocks noChangeArrowheads="1"/>
        </xdr:cNvSpPr>
      </xdr:nvSpPr>
      <xdr:spPr bwMode="auto">
        <a:xfrm>
          <a:off x="3886200" y="155924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+</a:t>
          </a:r>
        </a:p>
      </xdr:txBody>
    </xdr:sp>
    <xdr:clientData/>
  </xdr:twoCellAnchor>
  <xdr:twoCellAnchor>
    <xdr:from>
      <xdr:col>2</xdr:col>
      <xdr:colOff>257175</xdr:colOff>
      <xdr:row>80</xdr:row>
      <xdr:rowOff>219075</xdr:rowOff>
    </xdr:from>
    <xdr:to>
      <xdr:col>3</xdr:col>
      <xdr:colOff>66675</xdr:colOff>
      <xdr:row>82</xdr:row>
      <xdr:rowOff>19050</xdr:rowOff>
    </xdr:to>
    <xdr:sp macro="" textlink="">
      <xdr:nvSpPr>
        <xdr:cNvPr id="3112" name="Text Box 40">
          <a:extLst>
            <a:ext uri="{FF2B5EF4-FFF2-40B4-BE49-F238E27FC236}">
              <a16:creationId xmlns:a16="http://schemas.microsoft.com/office/drawing/2014/main" id="{C94B8EBD-CDE9-DF16-EDF7-1DBB47867DAF}"/>
            </a:ext>
          </a:extLst>
        </xdr:cNvPr>
        <xdr:cNvSpPr txBox="1">
          <a:spLocks noChangeArrowheads="1"/>
        </xdr:cNvSpPr>
      </xdr:nvSpPr>
      <xdr:spPr bwMode="auto">
        <a:xfrm>
          <a:off x="1114425" y="16173450"/>
          <a:ext cx="2381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+</a:t>
          </a:r>
        </a:p>
      </xdr:txBody>
    </xdr:sp>
    <xdr:clientData/>
  </xdr:twoCellAnchor>
  <xdr:twoCellAnchor>
    <xdr:from>
      <xdr:col>3</xdr:col>
      <xdr:colOff>314325</xdr:colOff>
      <xdr:row>81</xdr:row>
      <xdr:rowOff>0</xdr:rowOff>
    </xdr:from>
    <xdr:to>
      <xdr:col>4</xdr:col>
      <xdr:colOff>161925</xdr:colOff>
      <xdr:row>82</xdr:row>
      <xdr:rowOff>38100</xdr:rowOff>
    </xdr:to>
    <xdr:sp macro="" textlink="">
      <xdr:nvSpPr>
        <xdr:cNvPr id="3113" name="Text Box 41">
          <a:extLst>
            <a:ext uri="{FF2B5EF4-FFF2-40B4-BE49-F238E27FC236}">
              <a16:creationId xmlns:a16="http://schemas.microsoft.com/office/drawing/2014/main" id="{991A92BC-0620-4991-448A-F6FE0A78C24D}"/>
            </a:ext>
          </a:extLst>
        </xdr:cNvPr>
        <xdr:cNvSpPr txBox="1">
          <a:spLocks noChangeArrowheads="1"/>
        </xdr:cNvSpPr>
      </xdr:nvSpPr>
      <xdr:spPr bwMode="auto">
        <a:xfrm>
          <a:off x="1600200" y="16192500"/>
          <a:ext cx="2762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×(</a:t>
          </a:r>
        </a:p>
      </xdr:txBody>
    </xdr:sp>
    <xdr:clientData/>
  </xdr:twoCellAnchor>
  <xdr:twoCellAnchor>
    <xdr:from>
      <xdr:col>4</xdr:col>
      <xdr:colOff>276225</xdr:colOff>
      <xdr:row>80</xdr:row>
      <xdr:rowOff>219075</xdr:rowOff>
    </xdr:from>
    <xdr:to>
      <xdr:col>6</xdr:col>
      <xdr:colOff>190500</xdr:colOff>
      <xdr:row>82</xdr:row>
      <xdr:rowOff>19050</xdr:rowOff>
    </xdr:to>
    <xdr:sp macro="" textlink="">
      <xdr:nvSpPr>
        <xdr:cNvPr id="3114" name="Text Box 42">
          <a:extLst>
            <a:ext uri="{FF2B5EF4-FFF2-40B4-BE49-F238E27FC236}">
              <a16:creationId xmlns:a16="http://schemas.microsoft.com/office/drawing/2014/main" id="{173F30C4-070E-D990-A9FD-8D2A0A0C34E1}"/>
            </a:ext>
          </a:extLst>
        </xdr:cNvPr>
        <xdr:cNvSpPr txBox="1">
          <a:spLocks noChangeArrowheads="1"/>
        </xdr:cNvSpPr>
      </xdr:nvSpPr>
      <xdr:spPr bwMode="auto">
        <a:xfrm>
          <a:off x="1990725" y="16173450"/>
          <a:ext cx="4000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+</a:t>
          </a:r>
        </a:p>
      </xdr:txBody>
    </xdr:sp>
    <xdr:clientData/>
  </xdr:twoCellAnchor>
  <xdr:twoCellAnchor>
    <xdr:from>
      <xdr:col>6</xdr:col>
      <xdr:colOff>323850</xdr:colOff>
      <xdr:row>80</xdr:row>
      <xdr:rowOff>228600</xdr:rowOff>
    </xdr:from>
    <xdr:to>
      <xdr:col>7</xdr:col>
      <xdr:colOff>47625</xdr:colOff>
      <xdr:row>82</xdr:row>
      <xdr:rowOff>28575</xdr:rowOff>
    </xdr:to>
    <xdr:sp macro="" textlink="">
      <xdr:nvSpPr>
        <xdr:cNvPr id="3115" name="Text Box 43">
          <a:extLst>
            <a:ext uri="{FF2B5EF4-FFF2-40B4-BE49-F238E27FC236}">
              <a16:creationId xmlns:a16="http://schemas.microsoft.com/office/drawing/2014/main" id="{ED1C6440-C764-5DAC-F0B6-281E4719FA1D}"/>
            </a:ext>
          </a:extLst>
        </xdr:cNvPr>
        <xdr:cNvSpPr txBox="1">
          <a:spLocks noChangeArrowheads="1"/>
        </xdr:cNvSpPr>
      </xdr:nvSpPr>
      <xdr:spPr bwMode="auto">
        <a:xfrm>
          <a:off x="2524125" y="16182975"/>
          <a:ext cx="2381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</a:p>
      </xdr:txBody>
    </xdr:sp>
    <xdr:clientData/>
  </xdr:twoCellAnchor>
  <xdr:twoCellAnchor>
    <xdr:from>
      <xdr:col>2</xdr:col>
      <xdr:colOff>276225</xdr:colOff>
      <xdr:row>86</xdr:row>
      <xdr:rowOff>228600</xdr:rowOff>
    </xdr:from>
    <xdr:to>
      <xdr:col>3</xdr:col>
      <xdr:colOff>85725</xdr:colOff>
      <xdr:row>88</xdr:row>
      <xdr:rowOff>28575</xdr:rowOff>
    </xdr:to>
    <xdr:sp macro="" textlink="">
      <xdr:nvSpPr>
        <xdr:cNvPr id="3116" name="Text Box 44">
          <a:extLst>
            <a:ext uri="{FF2B5EF4-FFF2-40B4-BE49-F238E27FC236}">
              <a16:creationId xmlns:a16="http://schemas.microsoft.com/office/drawing/2014/main" id="{C758A041-EC4D-C6D7-84D1-10E40B50F023}"/>
            </a:ext>
          </a:extLst>
        </xdr:cNvPr>
        <xdr:cNvSpPr txBox="1">
          <a:spLocks noChangeArrowheads="1"/>
        </xdr:cNvSpPr>
      </xdr:nvSpPr>
      <xdr:spPr bwMode="auto">
        <a:xfrm>
          <a:off x="1133475" y="17354550"/>
          <a:ext cx="2381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</a:p>
      </xdr:txBody>
    </xdr:sp>
    <xdr:clientData/>
  </xdr:twoCellAnchor>
  <xdr:twoCellAnchor>
    <xdr:from>
      <xdr:col>3</xdr:col>
      <xdr:colOff>352425</xdr:colOff>
      <xdr:row>86</xdr:row>
      <xdr:rowOff>228600</xdr:rowOff>
    </xdr:from>
    <xdr:to>
      <xdr:col>4</xdr:col>
      <xdr:colOff>161925</xdr:colOff>
      <xdr:row>88</xdr:row>
      <xdr:rowOff>28575</xdr:rowOff>
    </xdr:to>
    <xdr:sp macro="" textlink="">
      <xdr:nvSpPr>
        <xdr:cNvPr id="3117" name="Text Box 45">
          <a:extLst>
            <a:ext uri="{FF2B5EF4-FFF2-40B4-BE49-F238E27FC236}">
              <a16:creationId xmlns:a16="http://schemas.microsoft.com/office/drawing/2014/main" id="{935FC1A9-B012-A447-72E5-C728DA868665}"/>
            </a:ext>
          </a:extLst>
        </xdr:cNvPr>
        <xdr:cNvSpPr txBox="1">
          <a:spLocks noChangeArrowheads="1"/>
        </xdr:cNvSpPr>
      </xdr:nvSpPr>
      <xdr:spPr bwMode="auto">
        <a:xfrm>
          <a:off x="1638300" y="17354550"/>
          <a:ext cx="2381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</a:p>
      </xdr:txBody>
    </xdr:sp>
    <xdr:clientData/>
  </xdr:twoCellAnchor>
  <xdr:twoCellAnchor>
    <xdr:from>
      <xdr:col>3</xdr:col>
      <xdr:colOff>285750</xdr:colOff>
      <xdr:row>88</xdr:row>
      <xdr:rowOff>161925</xdr:rowOff>
    </xdr:from>
    <xdr:to>
      <xdr:col>4</xdr:col>
      <xdr:colOff>95250</xdr:colOff>
      <xdr:row>90</xdr:row>
      <xdr:rowOff>19050</xdr:rowOff>
    </xdr:to>
    <xdr:sp macro="" textlink="">
      <xdr:nvSpPr>
        <xdr:cNvPr id="3118" name="Text Box 46">
          <a:extLst>
            <a:ext uri="{FF2B5EF4-FFF2-40B4-BE49-F238E27FC236}">
              <a16:creationId xmlns:a16="http://schemas.microsoft.com/office/drawing/2014/main" id="{6EB751C5-FA73-ED28-7DED-03E4D9A77467}"/>
            </a:ext>
          </a:extLst>
        </xdr:cNvPr>
        <xdr:cNvSpPr txBox="1">
          <a:spLocks noChangeArrowheads="1"/>
        </xdr:cNvSpPr>
      </xdr:nvSpPr>
      <xdr:spPr bwMode="auto">
        <a:xfrm>
          <a:off x="1571625" y="17764125"/>
          <a:ext cx="2381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=</a:t>
          </a:r>
        </a:p>
      </xdr:txBody>
    </xdr:sp>
    <xdr:clientData/>
  </xdr:twoCellAnchor>
  <xdr:twoCellAnchor>
    <xdr:from>
      <xdr:col>4</xdr:col>
      <xdr:colOff>323850</xdr:colOff>
      <xdr:row>91</xdr:row>
      <xdr:rowOff>123825</xdr:rowOff>
    </xdr:from>
    <xdr:to>
      <xdr:col>6</xdr:col>
      <xdr:colOff>9525</xdr:colOff>
      <xdr:row>92</xdr:row>
      <xdr:rowOff>95250</xdr:rowOff>
    </xdr:to>
    <xdr:sp macro="" textlink="">
      <xdr:nvSpPr>
        <xdr:cNvPr id="3119" name="Text Box 47">
          <a:extLst>
            <a:ext uri="{FF2B5EF4-FFF2-40B4-BE49-F238E27FC236}">
              <a16:creationId xmlns:a16="http://schemas.microsoft.com/office/drawing/2014/main" id="{1509B5C6-8B61-0666-D1B0-688ED7AE3CD2}"/>
            </a:ext>
          </a:extLst>
        </xdr:cNvPr>
        <xdr:cNvSpPr txBox="1">
          <a:spLocks noChangeArrowheads="1"/>
        </xdr:cNvSpPr>
      </xdr:nvSpPr>
      <xdr:spPr bwMode="auto">
        <a:xfrm>
          <a:off x="2038350" y="18326100"/>
          <a:ext cx="17145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=</a:t>
          </a:r>
        </a:p>
      </xdr:txBody>
    </xdr:sp>
    <xdr:clientData/>
  </xdr:twoCellAnchor>
  <xdr:twoCellAnchor>
    <xdr:from>
      <xdr:col>8</xdr:col>
      <xdr:colOff>266700</xdr:colOff>
      <xdr:row>91</xdr:row>
      <xdr:rowOff>133350</xdr:rowOff>
    </xdr:from>
    <xdr:to>
      <xdr:col>8</xdr:col>
      <xdr:colOff>438150</xdr:colOff>
      <xdr:row>92</xdr:row>
      <xdr:rowOff>104775</xdr:rowOff>
    </xdr:to>
    <xdr:sp macro="" textlink="">
      <xdr:nvSpPr>
        <xdr:cNvPr id="3120" name="Text Box 48">
          <a:extLst>
            <a:ext uri="{FF2B5EF4-FFF2-40B4-BE49-F238E27FC236}">
              <a16:creationId xmlns:a16="http://schemas.microsoft.com/office/drawing/2014/main" id="{6303590E-9D7F-BF57-9DDF-144A63076300}"/>
            </a:ext>
          </a:extLst>
        </xdr:cNvPr>
        <xdr:cNvSpPr txBox="1">
          <a:spLocks noChangeArrowheads="1"/>
        </xdr:cNvSpPr>
      </xdr:nvSpPr>
      <xdr:spPr bwMode="auto">
        <a:xfrm>
          <a:off x="3124200" y="18335625"/>
          <a:ext cx="17145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=</a:t>
          </a:r>
        </a:p>
      </xdr:txBody>
    </xdr:sp>
    <xdr:clientData/>
  </xdr:twoCellAnchor>
  <xdr:twoCellAnchor>
    <xdr:from>
      <xdr:col>11</xdr:col>
      <xdr:colOff>152400</xdr:colOff>
      <xdr:row>91</xdr:row>
      <xdr:rowOff>123825</xdr:rowOff>
    </xdr:from>
    <xdr:to>
      <xdr:col>12</xdr:col>
      <xdr:colOff>238125</xdr:colOff>
      <xdr:row>92</xdr:row>
      <xdr:rowOff>152400</xdr:rowOff>
    </xdr:to>
    <xdr:sp macro="" textlink="">
      <xdr:nvSpPr>
        <xdr:cNvPr id="3121" name="Text Box 49">
          <a:extLst>
            <a:ext uri="{FF2B5EF4-FFF2-40B4-BE49-F238E27FC236}">
              <a16:creationId xmlns:a16="http://schemas.microsoft.com/office/drawing/2014/main" id="{7C0D00D6-532D-4182-E711-6A8369ABB123}"/>
            </a:ext>
          </a:extLst>
        </xdr:cNvPr>
        <xdr:cNvSpPr txBox="1">
          <a:spLocks noChangeArrowheads="1"/>
        </xdr:cNvSpPr>
      </xdr:nvSpPr>
      <xdr:spPr bwMode="auto">
        <a:xfrm>
          <a:off x="3724275" y="18326100"/>
          <a:ext cx="5143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Century"/>
            </a:rPr>
            <a:t>ppm</a:t>
          </a:r>
        </a:p>
      </xdr:txBody>
    </xdr:sp>
    <xdr:clientData/>
  </xdr:twoCellAnchor>
  <xdr:twoCellAnchor>
    <xdr:from>
      <xdr:col>10</xdr:col>
      <xdr:colOff>104775</xdr:colOff>
      <xdr:row>96</xdr:row>
      <xdr:rowOff>9525</xdr:rowOff>
    </xdr:from>
    <xdr:to>
      <xdr:col>12</xdr:col>
      <xdr:colOff>76200</xdr:colOff>
      <xdr:row>96</xdr:row>
      <xdr:rowOff>200025</xdr:rowOff>
    </xdr:to>
    <xdr:sp macro="" textlink="">
      <xdr:nvSpPr>
        <xdr:cNvPr id="3122" name="Text Box 50">
          <a:extLst>
            <a:ext uri="{FF2B5EF4-FFF2-40B4-BE49-F238E27FC236}">
              <a16:creationId xmlns:a16="http://schemas.microsoft.com/office/drawing/2014/main" id="{A3AE677F-E8B6-5AB1-5F01-9B16032BEA9D}"/>
            </a:ext>
          </a:extLst>
        </xdr:cNvPr>
        <xdr:cNvSpPr txBox="1">
          <a:spLocks noChangeArrowheads="1"/>
        </xdr:cNvSpPr>
      </xdr:nvSpPr>
      <xdr:spPr bwMode="auto">
        <a:xfrm>
          <a:off x="3533775" y="19211925"/>
          <a:ext cx="5429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Century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Century"/>
              <a:ea typeface="ＭＳ Ｐゴシック"/>
            </a:rPr>
            <a:t>)</a:t>
          </a:r>
          <a:r>
            <a:rPr lang="ja-JP" altLang="en-US" sz="1100" b="0" i="0" u="none" strike="noStrike" baseline="30000">
              <a:solidFill>
                <a:srgbClr val="000000"/>
              </a:solidFill>
              <a:latin typeface="Century"/>
              <a:ea typeface="ＭＳ Ｐゴシック"/>
            </a:rPr>
            <a:t>2</a:t>
          </a:r>
          <a:endParaRPr lang="ja-JP" altLang="en-US" sz="1100" b="0" i="0" u="none" strike="noStrike" baseline="30000">
            <a:solidFill>
              <a:srgbClr val="000000"/>
            </a:solidFill>
            <a:latin typeface="Century"/>
          </a:endParaRPr>
        </a:p>
      </xdr:txBody>
    </xdr:sp>
    <xdr:clientData/>
  </xdr:twoCellAnchor>
  <xdr:twoCellAnchor>
    <xdr:from>
      <xdr:col>11</xdr:col>
      <xdr:colOff>409575</xdr:colOff>
      <xdr:row>96</xdr:row>
      <xdr:rowOff>38100</xdr:rowOff>
    </xdr:from>
    <xdr:to>
      <xdr:col>12</xdr:col>
      <xdr:colOff>152400</xdr:colOff>
      <xdr:row>96</xdr:row>
      <xdr:rowOff>228600</xdr:rowOff>
    </xdr:to>
    <xdr:sp macro="" textlink="">
      <xdr:nvSpPr>
        <xdr:cNvPr id="3123" name="Text Box 51">
          <a:extLst>
            <a:ext uri="{FF2B5EF4-FFF2-40B4-BE49-F238E27FC236}">
              <a16:creationId xmlns:a16="http://schemas.microsoft.com/office/drawing/2014/main" id="{4F415F9C-3370-8F8E-1B50-5412346DC833}"/>
            </a:ext>
          </a:extLst>
        </xdr:cNvPr>
        <xdr:cNvSpPr txBox="1">
          <a:spLocks noChangeArrowheads="1"/>
        </xdr:cNvSpPr>
      </xdr:nvSpPr>
      <xdr:spPr bwMode="auto">
        <a:xfrm>
          <a:off x="3981450" y="19240500"/>
          <a:ext cx="1714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=</a:t>
          </a:r>
        </a:p>
      </xdr:txBody>
    </xdr:sp>
    <xdr:clientData/>
  </xdr:twoCellAnchor>
  <xdr:twoCellAnchor>
    <xdr:from>
      <xdr:col>2</xdr:col>
      <xdr:colOff>419100</xdr:colOff>
      <xdr:row>64</xdr:row>
      <xdr:rowOff>47625</xdr:rowOff>
    </xdr:from>
    <xdr:to>
      <xdr:col>4</xdr:col>
      <xdr:colOff>66675</xdr:colOff>
      <xdr:row>64</xdr:row>
      <xdr:rowOff>47625</xdr:rowOff>
    </xdr:to>
    <xdr:sp macro="" textlink="">
      <xdr:nvSpPr>
        <xdr:cNvPr id="3124" name="Line 52">
          <a:extLst>
            <a:ext uri="{FF2B5EF4-FFF2-40B4-BE49-F238E27FC236}">
              <a16:creationId xmlns:a16="http://schemas.microsoft.com/office/drawing/2014/main" id="{C94BED81-F13E-389C-631E-737F9F9A6DD9}"/>
            </a:ext>
          </a:extLst>
        </xdr:cNvPr>
        <xdr:cNvSpPr>
          <a:spLocks noChangeShapeType="1"/>
        </xdr:cNvSpPr>
      </xdr:nvSpPr>
      <xdr:spPr bwMode="auto">
        <a:xfrm>
          <a:off x="1276350" y="12992100"/>
          <a:ext cx="504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304800</xdr:colOff>
      <xdr:row>64</xdr:row>
      <xdr:rowOff>9525</xdr:rowOff>
    </xdr:from>
    <xdr:to>
      <xdr:col>3</xdr:col>
      <xdr:colOff>219075</xdr:colOff>
      <xdr:row>64</xdr:row>
      <xdr:rowOff>171450</xdr:rowOff>
    </xdr:to>
    <xdr:sp macro="" textlink="">
      <xdr:nvSpPr>
        <xdr:cNvPr id="3125" name="Text Box 53">
          <a:extLst>
            <a:ext uri="{FF2B5EF4-FFF2-40B4-BE49-F238E27FC236}">
              <a16:creationId xmlns:a16="http://schemas.microsoft.com/office/drawing/2014/main" id="{D02A49FC-1E5D-5DF2-0604-5B0509A003E9}"/>
            </a:ext>
          </a:extLst>
        </xdr:cNvPr>
        <xdr:cNvSpPr txBox="1">
          <a:spLocks noChangeArrowheads="1"/>
        </xdr:cNvSpPr>
      </xdr:nvSpPr>
      <xdr:spPr bwMode="auto">
        <a:xfrm>
          <a:off x="1162050" y="12954000"/>
          <a:ext cx="3429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18288" anchor="ctr" upright="1"/>
        <a:lstStyle/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√</a:t>
          </a:r>
        </a:p>
      </xdr:txBody>
    </xdr:sp>
    <xdr:clientData/>
  </xdr:twoCellAnchor>
  <xdr:twoCellAnchor>
    <xdr:from>
      <xdr:col>4</xdr:col>
      <xdr:colOff>104775</xdr:colOff>
      <xdr:row>64</xdr:row>
      <xdr:rowOff>142875</xdr:rowOff>
    </xdr:from>
    <xdr:to>
      <xdr:col>4</xdr:col>
      <xdr:colOff>333375</xdr:colOff>
      <xdr:row>65</xdr:row>
      <xdr:rowOff>161925</xdr:rowOff>
    </xdr:to>
    <xdr:sp macro="" textlink="">
      <xdr:nvSpPr>
        <xdr:cNvPr id="3126" name="Text Box 54">
          <a:extLst>
            <a:ext uri="{FF2B5EF4-FFF2-40B4-BE49-F238E27FC236}">
              <a16:creationId xmlns:a16="http://schemas.microsoft.com/office/drawing/2014/main" id="{65252DEE-74F4-C846-6AF7-6FB1E88F7661}"/>
            </a:ext>
          </a:extLst>
        </xdr:cNvPr>
        <xdr:cNvSpPr txBox="1">
          <a:spLocks noChangeArrowheads="1"/>
        </xdr:cNvSpPr>
      </xdr:nvSpPr>
      <xdr:spPr bwMode="auto">
        <a:xfrm>
          <a:off x="1819275" y="13087350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＝</a:t>
          </a:r>
        </a:p>
      </xdr:txBody>
    </xdr:sp>
    <xdr:clientData/>
  </xdr:twoCellAnchor>
  <xdr:twoCellAnchor>
    <xdr:from>
      <xdr:col>6</xdr:col>
      <xdr:colOff>438150</xdr:colOff>
      <xdr:row>64</xdr:row>
      <xdr:rowOff>9525</xdr:rowOff>
    </xdr:from>
    <xdr:to>
      <xdr:col>8</xdr:col>
      <xdr:colOff>409575</xdr:colOff>
      <xdr:row>64</xdr:row>
      <xdr:rowOff>171450</xdr:rowOff>
    </xdr:to>
    <xdr:grpSp>
      <xdr:nvGrpSpPr>
        <xdr:cNvPr id="3127" name="Group 55">
          <a:extLst>
            <a:ext uri="{FF2B5EF4-FFF2-40B4-BE49-F238E27FC236}">
              <a16:creationId xmlns:a16="http://schemas.microsoft.com/office/drawing/2014/main" id="{F6AA01B2-EB64-1AA2-E560-64E03DE5180C}"/>
            </a:ext>
          </a:extLst>
        </xdr:cNvPr>
        <xdr:cNvGrpSpPr>
          <a:grpSpLocks/>
        </xdr:cNvGrpSpPr>
      </xdr:nvGrpSpPr>
      <xdr:grpSpPr bwMode="auto">
        <a:xfrm>
          <a:off x="2623297" y="12840260"/>
          <a:ext cx="632572" cy="161925"/>
          <a:chOff x="277" y="942"/>
          <a:chExt cx="66" cy="17"/>
        </a:xfrm>
      </xdr:grpSpPr>
      <xdr:sp macro="" textlink="">
        <xdr:nvSpPr>
          <xdr:cNvPr id="3128" name="Line 56">
            <a:extLst>
              <a:ext uri="{FF2B5EF4-FFF2-40B4-BE49-F238E27FC236}">
                <a16:creationId xmlns:a16="http://schemas.microsoft.com/office/drawing/2014/main" id="{9DC9DE7A-A81C-6A53-DDA4-EE34339F488E}"/>
              </a:ext>
            </a:extLst>
          </xdr:cNvPr>
          <xdr:cNvSpPr>
            <a:spLocks noChangeShapeType="1"/>
          </xdr:cNvSpPr>
        </xdr:nvSpPr>
        <xdr:spPr bwMode="auto">
          <a:xfrm>
            <a:off x="289" y="946"/>
            <a:ext cx="5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129" name="Text Box 57">
            <a:extLst>
              <a:ext uri="{FF2B5EF4-FFF2-40B4-BE49-F238E27FC236}">
                <a16:creationId xmlns:a16="http://schemas.microsoft.com/office/drawing/2014/main" id="{9FD73B4F-0C6D-9240-5D94-71C04569DA39}"/>
              </a:ext>
            </a:extLst>
          </xdr:cNvPr>
          <xdr:cNvSpPr txBox="1">
            <a:spLocks noChangeArrowheads="1"/>
          </xdr:cNvSpPr>
        </xdr:nvSpPr>
        <xdr:spPr bwMode="auto">
          <a:xfrm>
            <a:off x="277" y="942"/>
            <a:ext cx="37" cy="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36576" tIns="18288" rIns="0" bIns="18288" anchor="ctr" upright="1"/>
          <a:lstStyle/>
          <a:p>
            <a:pPr algn="l" rtl="0">
              <a:defRPr sz="1000"/>
            </a:pPr>
            <a:r>
              <a:rPr lang="ja-JP" altLang="en-US" sz="1100" b="1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√</a:t>
            </a:r>
          </a:p>
        </xdr:txBody>
      </xdr:sp>
    </xdr:grpSp>
    <xdr:clientData/>
  </xdr:twoCellAnchor>
  <xdr:twoCellAnchor>
    <xdr:from>
      <xdr:col>2</xdr:col>
      <xdr:colOff>95250</xdr:colOff>
      <xdr:row>69</xdr:row>
      <xdr:rowOff>9525</xdr:rowOff>
    </xdr:from>
    <xdr:to>
      <xdr:col>3</xdr:col>
      <xdr:colOff>295275</xdr:colOff>
      <xdr:row>69</xdr:row>
      <xdr:rowOff>171450</xdr:rowOff>
    </xdr:to>
    <xdr:grpSp>
      <xdr:nvGrpSpPr>
        <xdr:cNvPr id="3130" name="Group 58">
          <a:extLst>
            <a:ext uri="{FF2B5EF4-FFF2-40B4-BE49-F238E27FC236}">
              <a16:creationId xmlns:a16="http://schemas.microsoft.com/office/drawing/2014/main" id="{14D07235-20AF-2DC5-CBBE-C045D63AE27F}"/>
            </a:ext>
          </a:extLst>
        </xdr:cNvPr>
        <xdr:cNvGrpSpPr>
          <a:grpSpLocks/>
        </xdr:cNvGrpSpPr>
      </xdr:nvGrpSpPr>
      <xdr:grpSpPr bwMode="auto">
        <a:xfrm>
          <a:off x="946897" y="13792760"/>
          <a:ext cx="625849" cy="161925"/>
          <a:chOff x="277" y="942"/>
          <a:chExt cx="66" cy="17"/>
        </a:xfrm>
      </xdr:grpSpPr>
      <xdr:sp macro="" textlink="">
        <xdr:nvSpPr>
          <xdr:cNvPr id="3131" name="Line 59">
            <a:extLst>
              <a:ext uri="{FF2B5EF4-FFF2-40B4-BE49-F238E27FC236}">
                <a16:creationId xmlns:a16="http://schemas.microsoft.com/office/drawing/2014/main" id="{82210765-5144-15E3-0F7D-7629E63DCA65}"/>
              </a:ext>
            </a:extLst>
          </xdr:cNvPr>
          <xdr:cNvSpPr>
            <a:spLocks noChangeShapeType="1"/>
          </xdr:cNvSpPr>
        </xdr:nvSpPr>
        <xdr:spPr bwMode="auto">
          <a:xfrm>
            <a:off x="289" y="946"/>
            <a:ext cx="5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132" name="Text Box 60">
            <a:extLst>
              <a:ext uri="{FF2B5EF4-FFF2-40B4-BE49-F238E27FC236}">
                <a16:creationId xmlns:a16="http://schemas.microsoft.com/office/drawing/2014/main" id="{E7400E93-C6BA-8568-056D-6CCAB1BFA803}"/>
              </a:ext>
            </a:extLst>
          </xdr:cNvPr>
          <xdr:cNvSpPr txBox="1">
            <a:spLocks noChangeArrowheads="1"/>
          </xdr:cNvSpPr>
        </xdr:nvSpPr>
        <xdr:spPr bwMode="auto">
          <a:xfrm>
            <a:off x="277" y="942"/>
            <a:ext cx="37" cy="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36576" tIns="18288" rIns="0" bIns="18288" anchor="ctr" upright="1"/>
          <a:lstStyle/>
          <a:p>
            <a:pPr algn="l" rtl="0">
              <a:defRPr sz="1000"/>
            </a:pPr>
            <a:r>
              <a:rPr lang="ja-JP" altLang="en-US" sz="1100" b="1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√</a:t>
            </a:r>
          </a:p>
        </xdr:txBody>
      </xdr:sp>
    </xdr:grpSp>
    <xdr:clientData/>
  </xdr:twoCellAnchor>
  <xdr:twoCellAnchor>
    <xdr:from>
      <xdr:col>3</xdr:col>
      <xdr:colOff>333375</xdr:colOff>
      <xdr:row>68</xdr:row>
      <xdr:rowOff>66675</xdr:rowOff>
    </xdr:from>
    <xdr:to>
      <xdr:col>4</xdr:col>
      <xdr:colOff>133350</xdr:colOff>
      <xdr:row>69</xdr:row>
      <xdr:rowOff>142875</xdr:rowOff>
    </xdr:to>
    <xdr:sp macro="" textlink="">
      <xdr:nvSpPr>
        <xdr:cNvPr id="3133" name="Text Box 61">
          <a:extLst>
            <a:ext uri="{FF2B5EF4-FFF2-40B4-BE49-F238E27FC236}">
              <a16:creationId xmlns:a16="http://schemas.microsoft.com/office/drawing/2014/main" id="{DE595AC1-9710-BB01-AB31-38C9109C4BC4}"/>
            </a:ext>
          </a:extLst>
        </xdr:cNvPr>
        <xdr:cNvSpPr txBox="1">
          <a:spLocks noChangeArrowheads="1"/>
        </xdr:cNvSpPr>
      </xdr:nvSpPr>
      <xdr:spPr bwMode="auto">
        <a:xfrm>
          <a:off x="1619250" y="13792200"/>
          <a:ext cx="228600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</a:p>
      </xdr:txBody>
    </xdr:sp>
    <xdr:clientData/>
  </xdr:twoCellAnchor>
  <xdr:twoCellAnchor>
    <xdr:from>
      <xdr:col>1</xdr:col>
      <xdr:colOff>361950</xdr:colOff>
      <xdr:row>71</xdr:row>
      <xdr:rowOff>0</xdr:rowOff>
    </xdr:from>
    <xdr:to>
      <xdr:col>3</xdr:col>
      <xdr:colOff>371475</xdr:colOff>
      <xdr:row>71</xdr:row>
      <xdr:rowOff>161925</xdr:rowOff>
    </xdr:to>
    <xdr:grpSp>
      <xdr:nvGrpSpPr>
        <xdr:cNvPr id="3134" name="Group 62">
          <a:extLst>
            <a:ext uri="{FF2B5EF4-FFF2-40B4-BE49-F238E27FC236}">
              <a16:creationId xmlns:a16="http://schemas.microsoft.com/office/drawing/2014/main" id="{8E46DE80-A595-6687-2528-3E365D1E42D0}"/>
            </a:ext>
          </a:extLst>
        </xdr:cNvPr>
        <xdr:cNvGrpSpPr>
          <a:grpSpLocks/>
        </xdr:cNvGrpSpPr>
      </xdr:nvGrpSpPr>
      <xdr:grpSpPr bwMode="auto">
        <a:xfrm>
          <a:off x="787774" y="14197853"/>
          <a:ext cx="861172" cy="161925"/>
          <a:chOff x="83" y="1086"/>
          <a:chExt cx="91" cy="17"/>
        </a:xfrm>
      </xdr:grpSpPr>
      <xdr:sp macro="" textlink="">
        <xdr:nvSpPr>
          <xdr:cNvPr id="3135" name="Line 63">
            <a:extLst>
              <a:ext uri="{FF2B5EF4-FFF2-40B4-BE49-F238E27FC236}">
                <a16:creationId xmlns:a16="http://schemas.microsoft.com/office/drawing/2014/main" id="{64025F38-FA0C-2FA3-D925-D2585F39F4E3}"/>
              </a:ext>
            </a:extLst>
          </xdr:cNvPr>
          <xdr:cNvSpPr>
            <a:spLocks noChangeShapeType="1"/>
          </xdr:cNvSpPr>
        </xdr:nvSpPr>
        <xdr:spPr bwMode="auto">
          <a:xfrm>
            <a:off x="95" y="1090"/>
            <a:ext cx="79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136" name="Text Box 64">
            <a:extLst>
              <a:ext uri="{FF2B5EF4-FFF2-40B4-BE49-F238E27FC236}">
                <a16:creationId xmlns:a16="http://schemas.microsoft.com/office/drawing/2014/main" id="{DF889990-F7FE-E49B-524F-995FB857F267}"/>
              </a:ext>
            </a:extLst>
          </xdr:cNvPr>
          <xdr:cNvSpPr txBox="1">
            <a:spLocks noChangeArrowheads="1"/>
          </xdr:cNvSpPr>
        </xdr:nvSpPr>
        <xdr:spPr bwMode="auto">
          <a:xfrm>
            <a:off x="83" y="1086"/>
            <a:ext cx="37" cy="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36576" tIns="18288" rIns="0" bIns="18288" anchor="ctr" upright="1"/>
          <a:lstStyle/>
          <a:p>
            <a:pPr algn="l" rtl="0">
              <a:defRPr sz="1000"/>
            </a:pPr>
            <a:r>
              <a:rPr lang="ja-JP" altLang="en-US" sz="1100" b="1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√</a:t>
            </a:r>
          </a:p>
        </xdr:txBody>
      </xdr:sp>
    </xdr:grpSp>
    <xdr:clientData/>
  </xdr:twoCellAnchor>
  <xdr:twoCellAnchor>
    <xdr:from>
      <xdr:col>3</xdr:col>
      <xdr:colOff>400050</xdr:colOff>
      <xdr:row>70</xdr:row>
      <xdr:rowOff>47625</xdr:rowOff>
    </xdr:from>
    <xdr:to>
      <xdr:col>4</xdr:col>
      <xdr:colOff>200025</xdr:colOff>
      <xdr:row>71</xdr:row>
      <xdr:rowOff>123825</xdr:rowOff>
    </xdr:to>
    <xdr:sp macro="" textlink="">
      <xdr:nvSpPr>
        <xdr:cNvPr id="3137" name="Text Box 65">
          <a:extLst>
            <a:ext uri="{FF2B5EF4-FFF2-40B4-BE49-F238E27FC236}">
              <a16:creationId xmlns:a16="http://schemas.microsoft.com/office/drawing/2014/main" id="{52F271F5-125F-A78C-BCEE-F15542382213}"/>
            </a:ext>
          </a:extLst>
        </xdr:cNvPr>
        <xdr:cNvSpPr txBox="1">
          <a:spLocks noChangeArrowheads="1"/>
        </xdr:cNvSpPr>
      </xdr:nvSpPr>
      <xdr:spPr bwMode="auto">
        <a:xfrm>
          <a:off x="1685925" y="14192250"/>
          <a:ext cx="228600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</a:p>
      </xdr:txBody>
    </xdr:sp>
    <xdr:clientData/>
  </xdr:twoCellAnchor>
  <xdr:twoCellAnchor>
    <xdr:from>
      <xdr:col>2</xdr:col>
      <xdr:colOff>371475</xdr:colOff>
      <xdr:row>70</xdr:row>
      <xdr:rowOff>142875</xdr:rowOff>
    </xdr:from>
    <xdr:to>
      <xdr:col>3</xdr:col>
      <xdr:colOff>171450</xdr:colOff>
      <xdr:row>72</xdr:row>
      <xdr:rowOff>38100</xdr:rowOff>
    </xdr:to>
    <xdr:sp macro="" textlink="">
      <xdr:nvSpPr>
        <xdr:cNvPr id="3138" name="Text Box 66">
          <a:extLst>
            <a:ext uri="{FF2B5EF4-FFF2-40B4-BE49-F238E27FC236}">
              <a16:creationId xmlns:a16="http://schemas.microsoft.com/office/drawing/2014/main" id="{44A66159-B7E5-B89B-F896-F6545E4D14D7}"/>
            </a:ext>
          </a:extLst>
        </xdr:cNvPr>
        <xdr:cNvSpPr txBox="1">
          <a:spLocks noChangeArrowheads="1"/>
        </xdr:cNvSpPr>
      </xdr:nvSpPr>
      <xdr:spPr bwMode="auto">
        <a:xfrm>
          <a:off x="1228725" y="14287500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</a:p>
      </xdr:txBody>
    </xdr:sp>
    <xdr:clientData/>
  </xdr:twoCellAnchor>
  <xdr:twoCellAnchor>
    <xdr:from>
      <xdr:col>8</xdr:col>
      <xdr:colOff>123825</xdr:colOff>
      <xdr:row>70</xdr:row>
      <xdr:rowOff>161925</xdr:rowOff>
    </xdr:from>
    <xdr:to>
      <xdr:col>9</xdr:col>
      <xdr:colOff>9525</xdr:colOff>
      <xdr:row>72</xdr:row>
      <xdr:rowOff>57150</xdr:rowOff>
    </xdr:to>
    <xdr:sp macro="" textlink="">
      <xdr:nvSpPr>
        <xdr:cNvPr id="3139" name="Text Box 67">
          <a:extLst>
            <a:ext uri="{FF2B5EF4-FFF2-40B4-BE49-F238E27FC236}">
              <a16:creationId xmlns:a16="http://schemas.microsoft.com/office/drawing/2014/main" id="{A282253F-151D-5BA5-0390-B845C380DB14}"/>
            </a:ext>
          </a:extLst>
        </xdr:cNvPr>
        <xdr:cNvSpPr txBox="1">
          <a:spLocks noChangeArrowheads="1"/>
        </xdr:cNvSpPr>
      </xdr:nvSpPr>
      <xdr:spPr bwMode="auto">
        <a:xfrm>
          <a:off x="2981325" y="14306550"/>
          <a:ext cx="4000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-15</a:t>
          </a:r>
        </a:p>
      </xdr:txBody>
    </xdr:sp>
    <xdr:clientData/>
  </xdr:twoCellAnchor>
  <xdr:twoCellAnchor>
    <xdr:from>
      <xdr:col>4</xdr:col>
      <xdr:colOff>285750</xdr:colOff>
      <xdr:row>75</xdr:row>
      <xdr:rowOff>66675</xdr:rowOff>
    </xdr:from>
    <xdr:to>
      <xdr:col>6</xdr:col>
      <xdr:colOff>200025</xdr:colOff>
      <xdr:row>76</xdr:row>
      <xdr:rowOff>104775</xdr:rowOff>
    </xdr:to>
    <xdr:sp macro="" textlink="">
      <xdr:nvSpPr>
        <xdr:cNvPr id="3140" name="Text Box 68">
          <a:extLst>
            <a:ext uri="{FF2B5EF4-FFF2-40B4-BE49-F238E27FC236}">
              <a16:creationId xmlns:a16="http://schemas.microsoft.com/office/drawing/2014/main" id="{FD835C8E-537C-0ED8-6000-5F181CF27AAD}"/>
            </a:ext>
          </a:extLst>
        </xdr:cNvPr>
        <xdr:cNvSpPr txBox="1">
          <a:spLocks noChangeArrowheads="1"/>
        </xdr:cNvSpPr>
      </xdr:nvSpPr>
      <xdr:spPr bwMode="auto">
        <a:xfrm>
          <a:off x="2000250" y="15116175"/>
          <a:ext cx="4000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×(</a:t>
          </a:r>
        </a:p>
      </xdr:txBody>
    </xdr:sp>
    <xdr:clientData/>
  </xdr:twoCellAnchor>
  <xdr:twoCellAnchor>
    <xdr:from>
      <xdr:col>6</xdr:col>
      <xdr:colOff>361950</xdr:colOff>
      <xdr:row>75</xdr:row>
      <xdr:rowOff>76200</xdr:rowOff>
    </xdr:from>
    <xdr:to>
      <xdr:col>8</xdr:col>
      <xdr:colOff>0</xdr:colOff>
      <xdr:row>76</xdr:row>
      <xdr:rowOff>114300</xdr:rowOff>
    </xdr:to>
    <xdr:sp macro="" textlink="">
      <xdr:nvSpPr>
        <xdr:cNvPr id="3141" name="Text Box 69">
          <a:extLst>
            <a:ext uri="{FF2B5EF4-FFF2-40B4-BE49-F238E27FC236}">
              <a16:creationId xmlns:a16="http://schemas.microsoft.com/office/drawing/2014/main" id="{C1C3EA33-637F-76D1-8988-30A588413F28}"/>
            </a:ext>
          </a:extLst>
        </xdr:cNvPr>
        <xdr:cNvSpPr txBox="1">
          <a:spLocks noChangeArrowheads="1"/>
        </xdr:cNvSpPr>
      </xdr:nvSpPr>
      <xdr:spPr bwMode="auto">
        <a:xfrm>
          <a:off x="2562225" y="15125700"/>
          <a:ext cx="2952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</a:t>
          </a:r>
        </a:p>
      </xdr:txBody>
    </xdr:sp>
    <xdr:clientData/>
  </xdr:twoCellAnchor>
  <xdr:twoCellAnchor>
    <xdr:from>
      <xdr:col>4</xdr:col>
      <xdr:colOff>390525</xdr:colOff>
      <xdr:row>86</xdr:row>
      <xdr:rowOff>228600</xdr:rowOff>
    </xdr:from>
    <xdr:to>
      <xdr:col>6</xdr:col>
      <xdr:colOff>142875</xdr:colOff>
      <xdr:row>88</xdr:row>
      <xdr:rowOff>28575</xdr:rowOff>
    </xdr:to>
    <xdr:sp macro="" textlink="">
      <xdr:nvSpPr>
        <xdr:cNvPr id="3142" name="Text Box 70">
          <a:extLst>
            <a:ext uri="{FF2B5EF4-FFF2-40B4-BE49-F238E27FC236}">
              <a16:creationId xmlns:a16="http://schemas.microsoft.com/office/drawing/2014/main" id="{329CB818-5232-B5F3-5330-F207A2DC6B4E}"/>
            </a:ext>
          </a:extLst>
        </xdr:cNvPr>
        <xdr:cNvSpPr txBox="1">
          <a:spLocks noChangeArrowheads="1"/>
        </xdr:cNvSpPr>
      </xdr:nvSpPr>
      <xdr:spPr bwMode="auto">
        <a:xfrm>
          <a:off x="2105025" y="17354550"/>
          <a:ext cx="2381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＝</a:t>
          </a:r>
        </a:p>
      </xdr:txBody>
    </xdr:sp>
    <xdr:clientData/>
  </xdr:twoCellAnchor>
  <xdr:twoCellAnchor>
    <xdr:from>
      <xdr:col>2</xdr:col>
      <xdr:colOff>352425</xdr:colOff>
      <xdr:row>31</xdr:row>
      <xdr:rowOff>114300</xdr:rowOff>
    </xdr:from>
    <xdr:to>
      <xdr:col>3</xdr:col>
      <xdr:colOff>66675</xdr:colOff>
      <xdr:row>32</xdr:row>
      <xdr:rowOff>76200</xdr:rowOff>
    </xdr:to>
    <xdr:sp macro="" textlink="">
      <xdr:nvSpPr>
        <xdr:cNvPr id="3144" name="Text Box 72">
          <a:extLst>
            <a:ext uri="{FF2B5EF4-FFF2-40B4-BE49-F238E27FC236}">
              <a16:creationId xmlns:a16="http://schemas.microsoft.com/office/drawing/2014/main" id="{AE9401F6-E90B-6ABA-EB47-5893C94FB4E7}"/>
            </a:ext>
          </a:extLst>
        </xdr:cNvPr>
        <xdr:cNvSpPr txBox="1">
          <a:spLocks noChangeAspect="1" noChangeArrowheads="1"/>
        </xdr:cNvSpPr>
      </xdr:nvSpPr>
      <xdr:spPr bwMode="auto">
        <a:xfrm>
          <a:off x="1209675" y="6524625"/>
          <a:ext cx="1428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+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+</a:t>
          </a:r>
        </a:p>
      </xdr:txBody>
    </xdr:sp>
    <xdr:clientData/>
  </xdr:twoCellAnchor>
  <xdr:twoCellAnchor>
    <xdr:from>
      <xdr:col>12</xdr:col>
      <xdr:colOff>342900</xdr:colOff>
      <xdr:row>31</xdr:row>
      <xdr:rowOff>57150</xdr:rowOff>
    </xdr:from>
    <xdr:to>
      <xdr:col>13</xdr:col>
      <xdr:colOff>57150</xdr:colOff>
      <xdr:row>32</xdr:row>
      <xdr:rowOff>133350</xdr:rowOff>
    </xdr:to>
    <xdr:sp macro="" textlink="">
      <xdr:nvSpPr>
        <xdr:cNvPr id="3146" name="Text Box 74">
          <a:extLst>
            <a:ext uri="{FF2B5EF4-FFF2-40B4-BE49-F238E27FC236}">
              <a16:creationId xmlns:a16="http://schemas.microsoft.com/office/drawing/2014/main" id="{0E2D6D84-3E7A-CF80-1647-63FDBED45DA5}"/>
            </a:ext>
          </a:extLst>
        </xdr:cNvPr>
        <xdr:cNvSpPr txBox="1">
          <a:spLocks noChangeArrowheads="1"/>
        </xdr:cNvSpPr>
      </xdr:nvSpPr>
      <xdr:spPr bwMode="auto">
        <a:xfrm>
          <a:off x="4343400" y="6467475"/>
          <a:ext cx="142875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+</a:t>
          </a:r>
        </a:p>
      </xdr:txBody>
    </xdr:sp>
    <xdr:clientData/>
  </xdr:twoCellAnchor>
  <xdr:twoCellAnchor>
    <xdr:from>
      <xdr:col>2</xdr:col>
      <xdr:colOff>352425</xdr:colOff>
      <xdr:row>33</xdr:row>
      <xdr:rowOff>95250</xdr:rowOff>
    </xdr:from>
    <xdr:to>
      <xdr:col>3</xdr:col>
      <xdr:colOff>66675</xdr:colOff>
      <xdr:row>34</xdr:row>
      <xdr:rowOff>57150</xdr:rowOff>
    </xdr:to>
    <xdr:sp macro="" textlink="">
      <xdr:nvSpPr>
        <xdr:cNvPr id="3147" name="Text Box 75">
          <a:extLst>
            <a:ext uri="{FF2B5EF4-FFF2-40B4-BE49-F238E27FC236}">
              <a16:creationId xmlns:a16="http://schemas.microsoft.com/office/drawing/2014/main" id="{5C5E45CB-D353-0C15-F3DB-1E53EBE5E9B5}"/>
            </a:ext>
          </a:extLst>
        </xdr:cNvPr>
        <xdr:cNvSpPr txBox="1">
          <a:spLocks noChangeAspect="1" noChangeArrowheads="1"/>
        </xdr:cNvSpPr>
      </xdr:nvSpPr>
      <xdr:spPr bwMode="auto">
        <a:xfrm>
          <a:off x="1209675" y="6867525"/>
          <a:ext cx="1428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+</a:t>
          </a:r>
        </a:p>
      </xdr:txBody>
    </xdr:sp>
    <xdr:clientData/>
  </xdr:twoCellAnchor>
  <xdr:twoCellAnchor>
    <xdr:from>
      <xdr:col>5</xdr:col>
      <xdr:colOff>0</xdr:colOff>
      <xdr:row>33</xdr:row>
      <xdr:rowOff>95250</xdr:rowOff>
    </xdr:from>
    <xdr:to>
      <xdr:col>6</xdr:col>
      <xdr:colOff>85725</xdr:colOff>
      <xdr:row>34</xdr:row>
      <xdr:rowOff>57150</xdr:rowOff>
    </xdr:to>
    <xdr:sp macro="" textlink="">
      <xdr:nvSpPr>
        <xdr:cNvPr id="3148" name="Text Box 76">
          <a:extLst>
            <a:ext uri="{FF2B5EF4-FFF2-40B4-BE49-F238E27FC236}">
              <a16:creationId xmlns:a16="http://schemas.microsoft.com/office/drawing/2014/main" id="{A86E1687-56A5-BB7C-94B6-ADE7EC77A762}"/>
            </a:ext>
          </a:extLst>
        </xdr:cNvPr>
        <xdr:cNvSpPr txBox="1">
          <a:spLocks noChangeAspect="1" noChangeArrowheads="1"/>
        </xdr:cNvSpPr>
      </xdr:nvSpPr>
      <xdr:spPr bwMode="auto">
        <a:xfrm>
          <a:off x="2143125" y="6867525"/>
          <a:ext cx="1428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+</a:t>
          </a:r>
        </a:p>
      </xdr:txBody>
    </xdr:sp>
    <xdr:clientData/>
  </xdr:twoCellAnchor>
  <xdr:twoCellAnchor>
    <xdr:from>
      <xdr:col>4</xdr:col>
      <xdr:colOff>361950</xdr:colOff>
      <xdr:row>31</xdr:row>
      <xdr:rowOff>95250</xdr:rowOff>
    </xdr:from>
    <xdr:to>
      <xdr:col>6</xdr:col>
      <xdr:colOff>66675</xdr:colOff>
      <xdr:row>32</xdr:row>
      <xdr:rowOff>104775</xdr:rowOff>
    </xdr:to>
    <xdr:sp macro="" textlink="">
      <xdr:nvSpPr>
        <xdr:cNvPr id="3151" name="Text Box 79">
          <a:extLst>
            <a:ext uri="{FF2B5EF4-FFF2-40B4-BE49-F238E27FC236}">
              <a16:creationId xmlns:a16="http://schemas.microsoft.com/office/drawing/2014/main" id="{C0FB6148-2268-BEBE-322F-52518DA87253}"/>
            </a:ext>
          </a:extLst>
        </xdr:cNvPr>
        <xdr:cNvSpPr txBox="1">
          <a:spLocks noChangeAspect="1" noChangeArrowheads="1"/>
        </xdr:cNvSpPr>
      </xdr:nvSpPr>
      <xdr:spPr bwMode="auto">
        <a:xfrm>
          <a:off x="2076450" y="6505575"/>
          <a:ext cx="19050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+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+</a:t>
          </a:r>
        </a:p>
      </xdr:txBody>
    </xdr:sp>
    <xdr:clientData/>
  </xdr:twoCellAnchor>
  <xdr:twoCellAnchor>
    <xdr:from>
      <xdr:col>12</xdr:col>
      <xdr:colOff>333375</xdr:colOff>
      <xdr:row>33</xdr:row>
      <xdr:rowOff>95250</xdr:rowOff>
    </xdr:from>
    <xdr:to>
      <xdr:col>13</xdr:col>
      <xdr:colOff>47625</xdr:colOff>
      <xdr:row>34</xdr:row>
      <xdr:rowOff>57150</xdr:rowOff>
    </xdr:to>
    <xdr:sp macro="" textlink="">
      <xdr:nvSpPr>
        <xdr:cNvPr id="3154" name="Text Box 82">
          <a:extLst>
            <a:ext uri="{FF2B5EF4-FFF2-40B4-BE49-F238E27FC236}">
              <a16:creationId xmlns:a16="http://schemas.microsoft.com/office/drawing/2014/main" id="{099BDC30-C44E-B0A4-62A6-8CE604179106}"/>
            </a:ext>
          </a:extLst>
        </xdr:cNvPr>
        <xdr:cNvSpPr txBox="1">
          <a:spLocks noChangeAspect="1" noChangeArrowheads="1"/>
        </xdr:cNvSpPr>
      </xdr:nvSpPr>
      <xdr:spPr bwMode="auto">
        <a:xfrm>
          <a:off x="4333875" y="6867525"/>
          <a:ext cx="1428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+</a:t>
          </a:r>
        </a:p>
      </xdr:txBody>
    </xdr:sp>
    <xdr:clientData/>
  </xdr:twoCellAnchor>
  <xdr:twoCellAnchor>
    <xdr:from>
      <xdr:col>13</xdr:col>
      <xdr:colOff>333375</xdr:colOff>
      <xdr:row>33</xdr:row>
      <xdr:rowOff>95250</xdr:rowOff>
    </xdr:from>
    <xdr:to>
      <xdr:col>14</xdr:col>
      <xdr:colOff>47625</xdr:colOff>
      <xdr:row>34</xdr:row>
      <xdr:rowOff>57150</xdr:rowOff>
    </xdr:to>
    <xdr:sp macro="" textlink="">
      <xdr:nvSpPr>
        <xdr:cNvPr id="3155" name="Text Box 83">
          <a:extLst>
            <a:ext uri="{FF2B5EF4-FFF2-40B4-BE49-F238E27FC236}">
              <a16:creationId xmlns:a16="http://schemas.microsoft.com/office/drawing/2014/main" id="{FBFE1BA2-782E-441D-27BE-A1E17A8A5F3B}"/>
            </a:ext>
          </a:extLst>
        </xdr:cNvPr>
        <xdr:cNvSpPr txBox="1">
          <a:spLocks noChangeAspect="1" noChangeArrowheads="1"/>
        </xdr:cNvSpPr>
      </xdr:nvSpPr>
      <xdr:spPr bwMode="auto">
        <a:xfrm>
          <a:off x="4762500" y="6867525"/>
          <a:ext cx="1428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+</a:t>
          </a:r>
        </a:p>
      </xdr:txBody>
    </xdr:sp>
    <xdr:clientData/>
  </xdr:twoCellAnchor>
  <xdr:twoCellAnchor>
    <xdr:from>
      <xdr:col>14</xdr:col>
      <xdr:colOff>333375</xdr:colOff>
      <xdr:row>33</xdr:row>
      <xdr:rowOff>95250</xdr:rowOff>
    </xdr:from>
    <xdr:to>
      <xdr:col>15</xdr:col>
      <xdr:colOff>47625</xdr:colOff>
      <xdr:row>34</xdr:row>
      <xdr:rowOff>57150</xdr:rowOff>
    </xdr:to>
    <xdr:sp macro="" textlink="">
      <xdr:nvSpPr>
        <xdr:cNvPr id="3156" name="Text Box 84">
          <a:extLst>
            <a:ext uri="{FF2B5EF4-FFF2-40B4-BE49-F238E27FC236}">
              <a16:creationId xmlns:a16="http://schemas.microsoft.com/office/drawing/2014/main" id="{60E15D6B-69EB-2B39-3EBF-B2D72D136C93}"/>
            </a:ext>
          </a:extLst>
        </xdr:cNvPr>
        <xdr:cNvSpPr txBox="1">
          <a:spLocks noChangeAspect="1" noChangeArrowheads="1"/>
        </xdr:cNvSpPr>
      </xdr:nvSpPr>
      <xdr:spPr bwMode="auto">
        <a:xfrm>
          <a:off x="5191125" y="6867525"/>
          <a:ext cx="1809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-</a:t>
          </a:r>
        </a:p>
      </xdr:txBody>
    </xdr:sp>
    <xdr:clientData/>
  </xdr:twoCellAnchor>
  <xdr:twoCellAnchor>
    <xdr:from>
      <xdr:col>15</xdr:col>
      <xdr:colOff>419100</xdr:colOff>
      <xdr:row>33</xdr:row>
      <xdr:rowOff>171450</xdr:rowOff>
    </xdr:from>
    <xdr:to>
      <xdr:col>16</xdr:col>
      <xdr:colOff>276225</xdr:colOff>
      <xdr:row>33</xdr:row>
      <xdr:rowOff>171450</xdr:rowOff>
    </xdr:to>
    <xdr:sp macro="" textlink="">
      <xdr:nvSpPr>
        <xdr:cNvPr id="3160" name="Line 88">
          <a:extLst>
            <a:ext uri="{FF2B5EF4-FFF2-40B4-BE49-F238E27FC236}">
              <a16:creationId xmlns:a16="http://schemas.microsoft.com/office/drawing/2014/main" id="{845B1287-18B8-4A8E-9008-445DE527E2BC}"/>
            </a:ext>
          </a:extLst>
        </xdr:cNvPr>
        <xdr:cNvSpPr>
          <a:spLocks noChangeShapeType="1"/>
        </xdr:cNvSpPr>
      </xdr:nvSpPr>
      <xdr:spPr bwMode="auto">
        <a:xfrm>
          <a:off x="5743575" y="6943725"/>
          <a:ext cx="2857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371475</xdr:colOff>
      <xdr:row>25</xdr:row>
      <xdr:rowOff>95250</xdr:rowOff>
    </xdr:from>
    <xdr:to>
      <xdr:col>12</xdr:col>
      <xdr:colOff>85725</xdr:colOff>
      <xdr:row>26</xdr:row>
      <xdr:rowOff>57150</xdr:rowOff>
    </xdr:to>
    <xdr:sp macro="" textlink="">
      <xdr:nvSpPr>
        <xdr:cNvPr id="3164" name="Text Box 92">
          <a:extLst>
            <a:ext uri="{FF2B5EF4-FFF2-40B4-BE49-F238E27FC236}">
              <a16:creationId xmlns:a16="http://schemas.microsoft.com/office/drawing/2014/main" id="{9F0A29AD-A96C-955D-1850-87E081EB0E27}"/>
            </a:ext>
          </a:extLst>
        </xdr:cNvPr>
        <xdr:cNvSpPr txBox="1">
          <a:spLocks noChangeAspect="1" noChangeArrowheads="1"/>
        </xdr:cNvSpPr>
      </xdr:nvSpPr>
      <xdr:spPr bwMode="auto">
        <a:xfrm>
          <a:off x="3943350" y="5305425"/>
          <a:ext cx="1428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+</a:t>
          </a:r>
        </a:p>
      </xdr:txBody>
    </xdr:sp>
    <xdr:clientData/>
  </xdr:twoCellAnchor>
  <xdr:twoCellAnchor>
    <xdr:from>
      <xdr:col>12</xdr:col>
      <xdr:colOff>371475</xdr:colOff>
      <xdr:row>25</xdr:row>
      <xdr:rowOff>95250</xdr:rowOff>
    </xdr:from>
    <xdr:to>
      <xdr:col>13</xdr:col>
      <xdr:colOff>85725</xdr:colOff>
      <xdr:row>26</xdr:row>
      <xdr:rowOff>57150</xdr:rowOff>
    </xdr:to>
    <xdr:sp macro="" textlink="">
      <xdr:nvSpPr>
        <xdr:cNvPr id="3165" name="Text Box 93">
          <a:extLst>
            <a:ext uri="{FF2B5EF4-FFF2-40B4-BE49-F238E27FC236}">
              <a16:creationId xmlns:a16="http://schemas.microsoft.com/office/drawing/2014/main" id="{774CDA68-3454-94C9-480E-D3C2B7499009}"/>
            </a:ext>
          </a:extLst>
        </xdr:cNvPr>
        <xdr:cNvSpPr txBox="1">
          <a:spLocks noChangeAspect="1" noChangeArrowheads="1"/>
        </xdr:cNvSpPr>
      </xdr:nvSpPr>
      <xdr:spPr bwMode="auto">
        <a:xfrm>
          <a:off x="4371975" y="5305425"/>
          <a:ext cx="1428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－</a:t>
          </a:r>
        </a:p>
      </xdr:txBody>
    </xdr:sp>
    <xdr:clientData/>
  </xdr:twoCellAnchor>
  <xdr:twoCellAnchor>
    <xdr:from>
      <xdr:col>16</xdr:col>
      <xdr:colOff>381000</xdr:colOff>
      <xdr:row>25</xdr:row>
      <xdr:rowOff>47625</xdr:rowOff>
    </xdr:from>
    <xdr:to>
      <xdr:col>16</xdr:col>
      <xdr:colOff>1123950</xdr:colOff>
      <xdr:row>26</xdr:row>
      <xdr:rowOff>123825</xdr:rowOff>
    </xdr:to>
    <xdr:sp macro="" textlink="">
      <xdr:nvSpPr>
        <xdr:cNvPr id="3169" name="Text Box 97">
          <a:extLst>
            <a:ext uri="{FF2B5EF4-FFF2-40B4-BE49-F238E27FC236}">
              <a16:creationId xmlns:a16="http://schemas.microsoft.com/office/drawing/2014/main" id="{05A2E99F-074E-0B03-F3CF-DE2430209E1A}"/>
            </a:ext>
          </a:extLst>
        </xdr:cNvPr>
        <xdr:cNvSpPr txBox="1">
          <a:spLocks noChangeArrowheads="1"/>
        </xdr:cNvSpPr>
      </xdr:nvSpPr>
      <xdr:spPr bwMode="auto">
        <a:xfrm>
          <a:off x="6134100" y="5257800"/>
          <a:ext cx="7429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Century"/>
            </a:rPr>
            <a:t>m</a:t>
          </a:r>
          <a:r>
            <a:rPr lang="ja-JP" altLang="en-US" sz="1100" b="0" i="0" u="none" strike="noStrike" baseline="30000">
              <a:solidFill>
                <a:srgbClr val="000000"/>
              </a:solidFill>
              <a:latin typeface="Century"/>
            </a:rPr>
            <a:t>3</a:t>
          </a:r>
          <a:r>
            <a:rPr lang="ja-JP" altLang="en-US" sz="1100" b="0" i="0" u="none" strike="noStrike" baseline="-25000">
              <a:solidFill>
                <a:srgbClr val="000000"/>
              </a:solidFill>
              <a:latin typeface="Century"/>
            </a:rPr>
            <a:t>N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Century"/>
            </a:rPr>
            <a:t>/m</a:t>
          </a:r>
          <a:r>
            <a:rPr lang="ja-JP" altLang="en-US" sz="1100" b="0" i="0" u="none" strike="noStrike" baseline="30000">
              <a:solidFill>
                <a:srgbClr val="000000"/>
              </a:solidFill>
              <a:latin typeface="Century"/>
            </a:rPr>
            <a:t>3</a:t>
          </a:r>
          <a:r>
            <a:rPr lang="ja-JP" altLang="en-US" sz="1100" b="0" i="0" u="none" strike="noStrike" baseline="-25000">
              <a:solidFill>
                <a:srgbClr val="000000"/>
              </a:solidFill>
              <a:latin typeface="Century"/>
            </a:rPr>
            <a:t>N</a:t>
          </a:r>
        </a:p>
      </xdr:txBody>
    </xdr:sp>
    <xdr:clientData/>
  </xdr:twoCellAnchor>
  <xdr:twoCellAnchor>
    <xdr:from>
      <xdr:col>6</xdr:col>
      <xdr:colOff>352425</xdr:colOff>
      <xdr:row>43</xdr:row>
      <xdr:rowOff>9525</xdr:rowOff>
    </xdr:from>
    <xdr:to>
      <xdr:col>8</xdr:col>
      <xdr:colOff>114300</xdr:colOff>
      <xdr:row>43</xdr:row>
      <xdr:rowOff>228600</xdr:rowOff>
    </xdr:to>
    <xdr:sp macro="" textlink="">
      <xdr:nvSpPr>
        <xdr:cNvPr id="3170" name="Text Box 98">
          <a:extLst>
            <a:ext uri="{FF2B5EF4-FFF2-40B4-BE49-F238E27FC236}">
              <a16:creationId xmlns:a16="http://schemas.microsoft.com/office/drawing/2014/main" id="{FBD21A9B-2640-B40F-3C7B-AC8AB27DB9EB}"/>
            </a:ext>
          </a:extLst>
        </xdr:cNvPr>
        <xdr:cNvSpPr txBox="1">
          <a:spLocks noChangeArrowheads="1"/>
        </xdr:cNvSpPr>
      </xdr:nvSpPr>
      <xdr:spPr bwMode="auto">
        <a:xfrm>
          <a:off x="2552700" y="8791575"/>
          <a:ext cx="4191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Century"/>
            </a:rPr>
            <a:t>-1)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×</a:t>
          </a:r>
        </a:p>
      </xdr:txBody>
    </xdr:sp>
    <xdr:clientData/>
  </xdr:twoCellAnchor>
  <xdr:twoCellAnchor>
    <xdr:from>
      <xdr:col>11</xdr:col>
      <xdr:colOff>361950</xdr:colOff>
      <xdr:row>75</xdr:row>
      <xdr:rowOff>85725</xdr:rowOff>
    </xdr:from>
    <xdr:to>
      <xdr:col>12</xdr:col>
      <xdr:colOff>66675</xdr:colOff>
      <xdr:row>76</xdr:row>
      <xdr:rowOff>95250</xdr:rowOff>
    </xdr:to>
    <xdr:sp macro="" textlink="">
      <xdr:nvSpPr>
        <xdr:cNvPr id="3171" name="Text Box 99">
          <a:extLst>
            <a:ext uri="{FF2B5EF4-FFF2-40B4-BE49-F238E27FC236}">
              <a16:creationId xmlns:a16="http://schemas.microsoft.com/office/drawing/2014/main" id="{31316C14-5473-F83B-05BD-7978E97D8AB3}"/>
            </a:ext>
          </a:extLst>
        </xdr:cNvPr>
        <xdr:cNvSpPr txBox="1">
          <a:spLocks noChangeArrowheads="1"/>
        </xdr:cNvSpPr>
      </xdr:nvSpPr>
      <xdr:spPr bwMode="auto">
        <a:xfrm>
          <a:off x="3933825" y="15135225"/>
          <a:ext cx="13335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+</a:t>
          </a:r>
        </a:p>
      </xdr:txBody>
    </xdr:sp>
    <xdr:clientData/>
  </xdr:twoCellAnchor>
  <xdr:twoCellAnchor>
    <xdr:from>
      <xdr:col>0</xdr:col>
      <xdr:colOff>333375</xdr:colOff>
      <xdr:row>55</xdr:row>
      <xdr:rowOff>66675</xdr:rowOff>
    </xdr:from>
    <xdr:to>
      <xdr:col>18</xdr:col>
      <xdr:colOff>76200</xdr:colOff>
      <xdr:row>107</xdr:row>
      <xdr:rowOff>123825</xdr:rowOff>
    </xdr:to>
    <xdr:sp macro="" textlink="">
      <xdr:nvSpPr>
        <xdr:cNvPr id="3180" name="WordArt 108">
          <a:extLst>
            <a:ext uri="{FF2B5EF4-FFF2-40B4-BE49-F238E27FC236}">
              <a16:creationId xmlns:a16="http://schemas.microsoft.com/office/drawing/2014/main" id="{4EA3C595-91C0-3A20-B7DB-981789F6E0A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3375" y="11306175"/>
          <a:ext cx="7200900" cy="10077450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55556"/>
            </a:avLst>
          </a:prstTxWarp>
        </a:bodyPr>
        <a:lstStyle/>
        <a:p>
          <a:pPr algn="ctr" rtl="0">
            <a:buNone/>
          </a:pPr>
          <a:r>
            <a:rPr lang="ja-JP" altLang="en-US" sz="9600" b="1" kern="10" spc="4800">
              <a:ln>
                <a:noFill/>
              </a:ln>
              <a:solidFill>
                <a:srgbClr xmlns:mc="http://schemas.openxmlformats.org/markup-compatibility/2006" xmlns:a14="http://schemas.microsoft.com/office/drawing/2010/main" val="C0C0C0" mc:Ignorable="a14" a14:legacySpreadsheetColorIndex="22">
                  <a:alpha val="20000"/>
                </a:srgbClr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松戸市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0"/>
  <sheetViews>
    <sheetView topLeftCell="B1" zoomScaleNormal="100" workbookViewId="0">
      <selection activeCell="V10" sqref="V10"/>
    </sheetView>
  </sheetViews>
  <sheetFormatPr defaultRowHeight="14.25" x14ac:dyDescent="0.2"/>
  <cols>
    <col min="1" max="5" width="5.625" style="1" customWidth="1"/>
    <col min="6" max="6" width="0.75" style="1" customWidth="1"/>
    <col min="7" max="7" width="6.75" style="3" customWidth="1"/>
    <col min="8" max="8" width="1.875" style="1" customWidth="1"/>
    <col min="9" max="9" width="6.75" style="1" customWidth="1"/>
    <col min="10" max="10" width="0.75" style="1" customWidth="1"/>
    <col min="11" max="11" width="1.875" style="1" customWidth="1"/>
    <col min="12" max="13" width="5.625" style="1" customWidth="1"/>
    <col min="14" max="14" width="5.75" style="1" customWidth="1"/>
    <col min="15" max="15" width="5.625" style="1" customWidth="1"/>
    <col min="16" max="16" width="3.375" style="1" customWidth="1"/>
    <col min="17" max="17" width="17.25" style="1" customWidth="1"/>
    <col min="18" max="18" width="5.625" style="1" customWidth="1"/>
    <col min="19" max="19" width="4.375" style="2" customWidth="1"/>
    <col min="20" max="20" width="2.25" style="1" customWidth="1"/>
    <col min="21" max="16384" width="9" style="1"/>
  </cols>
  <sheetData>
    <row r="1" spans="1:21" ht="18.75" x14ac:dyDescent="0.15">
      <c r="A1" s="132" t="s">
        <v>0</v>
      </c>
      <c r="B1" s="132"/>
      <c r="C1" s="132"/>
      <c r="D1" s="132"/>
      <c r="E1" s="133"/>
      <c r="F1" s="14"/>
      <c r="G1" s="25"/>
      <c r="H1" s="14"/>
      <c r="I1" s="14" t="s">
        <v>61</v>
      </c>
      <c r="J1" s="132" t="s">
        <v>62</v>
      </c>
      <c r="K1" s="133"/>
      <c r="L1" s="133"/>
      <c r="M1" s="133"/>
      <c r="N1" s="133"/>
      <c r="O1" s="127"/>
      <c r="P1" s="14" t="s">
        <v>63</v>
      </c>
      <c r="Q1" s="7" t="s">
        <v>130</v>
      </c>
      <c r="R1" s="7" t="s">
        <v>132</v>
      </c>
      <c r="S1" s="129"/>
      <c r="T1" s="104" t="s">
        <v>192</v>
      </c>
    </row>
    <row r="2" spans="1:21" ht="16.5" customHeight="1" x14ac:dyDescent="0.15">
      <c r="A2" s="132" t="s">
        <v>1</v>
      </c>
      <c r="B2" s="132"/>
      <c r="C2" s="132"/>
      <c r="D2" s="132"/>
      <c r="E2" s="133"/>
      <c r="F2" s="14"/>
      <c r="G2" s="25"/>
      <c r="H2" s="14"/>
      <c r="I2" s="14" t="s">
        <v>64</v>
      </c>
      <c r="J2" s="132" t="s">
        <v>9</v>
      </c>
      <c r="K2" s="133"/>
      <c r="L2" s="133"/>
      <c r="M2" s="133"/>
      <c r="N2" s="133"/>
      <c r="O2" s="27"/>
      <c r="P2" s="14" t="s">
        <v>65</v>
      </c>
      <c r="Q2" s="132" t="s">
        <v>131</v>
      </c>
      <c r="R2" s="7" t="s">
        <v>128</v>
      </c>
      <c r="S2" s="129"/>
      <c r="T2" s="104" t="s">
        <v>193</v>
      </c>
    </row>
    <row r="3" spans="1:21" x14ac:dyDescent="0.15">
      <c r="A3" s="132" t="s">
        <v>194</v>
      </c>
      <c r="B3" s="132"/>
      <c r="C3" s="132"/>
      <c r="D3" s="132"/>
      <c r="E3" s="133"/>
      <c r="F3" s="6"/>
      <c r="G3" s="105" t="e">
        <f>$G$2/$G$1</f>
        <v>#DIV/0!</v>
      </c>
      <c r="H3" s="6"/>
      <c r="I3" s="6"/>
      <c r="J3" s="132" t="s">
        <v>10</v>
      </c>
      <c r="K3" s="133"/>
      <c r="L3" s="133"/>
      <c r="M3" s="133"/>
      <c r="N3" s="133"/>
      <c r="O3" s="19"/>
      <c r="P3" s="14" t="s">
        <v>193</v>
      </c>
      <c r="Q3" s="133"/>
      <c r="R3" s="24" t="s">
        <v>129</v>
      </c>
      <c r="S3" s="129"/>
      <c r="T3" s="74" t="s">
        <v>193</v>
      </c>
    </row>
    <row r="4" spans="1:21" x14ac:dyDescent="0.15">
      <c r="A4" s="132" t="s">
        <v>2</v>
      </c>
      <c r="B4" s="132"/>
      <c r="C4" s="132"/>
      <c r="D4" s="132"/>
      <c r="E4" s="133"/>
      <c r="F4" s="14"/>
      <c r="G4" s="25"/>
      <c r="H4" s="14"/>
      <c r="I4" s="14" t="s">
        <v>67</v>
      </c>
      <c r="J4" s="156" t="s">
        <v>230</v>
      </c>
      <c r="K4" s="156"/>
      <c r="L4" s="156"/>
      <c r="M4" s="156"/>
      <c r="N4" s="156"/>
      <c r="O4" s="130"/>
      <c r="P4" s="14"/>
      <c r="Q4" s="134" t="s">
        <v>133</v>
      </c>
      <c r="R4" s="134"/>
      <c r="S4" s="129"/>
      <c r="T4" s="6"/>
    </row>
    <row r="5" spans="1:21" x14ac:dyDescent="0.2">
      <c r="A5" s="132" t="s">
        <v>3</v>
      </c>
      <c r="B5" s="132"/>
      <c r="C5" s="132"/>
      <c r="D5" s="132"/>
      <c r="E5" s="133"/>
      <c r="F5" s="14"/>
      <c r="G5" s="25"/>
      <c r="H5" s="14"/>
      <c r="I5" s="14" t="s">
        <v>68</v>
      </c>
      <c r="J5" s="132" t="s">
        <v>11</v>
      </c>
      <c r="K5" s="132"/>
      <c r="L5" s="132"/>
      <c r="M5" s="132"/>
      <c r="N5" s="132"/>
      <c r="O5" s="27"/>
      <c r="P5" s="6"/>
      <c r="Q5" s="132"/>
      <c r="R5" s="132"/>
      <c r="S5" s="125"/>
      <c r="T5" s="106"/>
      <c r="U5" s="5"/>
    </row>
    <row r="6" spans="1:21" ht="15" customHeight="1" x14ac:dyDescent="0.2">
      <c r="A6" s="132" t="s">
        <v>5</v>
      </c>
      <c r="B6" s="132"/>
      <c r="C6" s="132"/>
      <c r="D6" s="132"/>
      <c r="E6" s="133"/>
      <c r="F6" s="6"/>
      <c r="G6" s="107">
        <v>1.75</v>
      </c>
      <c r="H6" s="6"/>
      <c r="I6" s="6"/>
      <c r="J6" s="159" t="s">
        <v>12</v>
      </c>
      <c r="K6" s="159"/>
      <c r="L6" s="159"/>
      <c r="M6" s="159"/>
      <c r="N6" s="159"/>
      <c r="O6" s="19"/>
      <c r="P6" s="6"/>
      <c r="Q6" s="8"/>
      <c r="R6" s="8"/>
      <c r="S6" s="43"/>
      <c r="T6" s="6"/>
    </row>
    <row r="7" spans="1:21" x14ac:dyDescent="0.2">
      <c r="A7" s="132"/>
      <c r="B7" s="132"/>
      <c r="C7" s="132"/>
      <c r="D7" s="132"/>
      <c r="E7" s="133"/>
      <c r="F7" s="6"/>
      <c r="G7" s="150"/>
      <c r="H7" s="151"/>
      <c r="I7" s="151"/>
      <c r="J7" s="152"/>
      <c r="K7" s="152"/>
      <c r="L7" s="152"/>
      <c r="M7" s="152"/>
      <c r="N7" s="30"/>
      <c r="O7" s="30"/>
      <c r="P7" s="33"/>
      <c r="Q7" s="30"/>
      <c r="R7" s="30"/>
      <c r="S7" s="43"/>
      <c r="T7" s="6"/>
    </row>
    <row r="8" spans="1:21" x14ac:dyDescent="0.2">
      <c r="A8" s="160" t="s">
        <v>58</v>
      </c>
      <c r="B8" s="161"/>
      <c r="C8" s="161"/>
      <c r="D8" s="6"/>
      <c r="E8" s="6"/>
      <c r="F8" s="6"/>
      <c r="G8" s="36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43"/>
      <c r="T8" s="6"/>
    </row>
    <row r="9" spans="1:21" x14ac:dyDescent="0.2">
      <c r="A9" s="142" t="s">
        <v>13</v>
      </c>
      <c r="B9" s="143"/>
      <c r="C9" s="143"/>
      <c r="D9" s="143"/>
      <c r="E9" s="6"/>
      <c r="F9" s="6"/>
      <c r="G9" s="55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43"/>
      <c r="T9" s="6"/>
    </row>
    <row r="10" spans="1:21" x14ac:dyDescent="0.2">
      <c r="A10" s="133" t="s">
        <v>69</v>
      </c>
      <c r="B10" s="133"/>
      <c r="C10" s="133"/>
      <c r="D10" s="133"/>
      <c r="E10" s="143"/>
      <c r="F10" s="12" t="s">
        <v>70</v>
      </c>
      <c r="G10" s="110">
        <f>(O6)*9</f>
        <v>0</v>
      </c>
      <c r="H10" s="12" t="s">
        <v>71</v>
      </c>
      <c r="I10" s="111">
        <f>O5</f>
        <v>0</v>
      </c>
      <c r="J10" s="12" t="s">
        <v>72</v>
      </c>
      <c r="K10" s="12" t="s">
        <v>73</v>
      </c>
      <c r="L10" s="112">
        <f>G4-600*(G10+I10)</f>
        <v>0</v>
      </c>
      <c r="M10" s="142" t="s">
        <v>74</v>
      </c>
      <c r="N10" s="143"/>
      <c r="O10" s="6"/>
      <c r="P10" s="33"/>
      <c r="Q10" s="33"/>
      <c r="R10" s="33"/>
      <c r="S10" s="43"/>
      <c r="T10" s="33"/>
    </row>
    <row r="11" spans="1:21" x14ac:dyDescent="0.15">
      <c r="A11" s="142" t="s">
        <v>23</v>
      </c>
      <c r="B11" s="143"/>
      <c r="C11" s="143"/>
      <c r="D11" s="143"/>
      <c r="E11" s="143"/>
      <c r="F11" s="143"/>
      <c r="G11" s="143"/>
      <c r="H11" s="6"/>
      <c r="I11" s="6"/>
      <c r="J11" s="6"/>
      <c r="K11" s="6"/>
      <c r="L11" s="6"/>
      <c r="M11" s="6"/>
      <c r="N11" s="6"/>
      <c r="O11" s="6"/>
      <c r="P11" s="113"/>
      <c r="Q11" s="33"/>
      <c r="R11" s="33"/>
      <c r="S11" s="43"/>
      <c r="T11" s="33"/>
    </row>
    <row r="12" spans="1:21" ht="18.75" x14ac:dyDescent="0.15">
      <c r="A12" s="14"/>
      <c r="B12" s="158" t="s">
        <v>24</v>
      </c>
      <c r="C12" s="157"/>
      <c r="D12" s="114" t="s">
        <v>26</v>
      </c>
      <c r="E12" s="114" t="s">
        <v>75</v>
      </c>
      <c r="F12" s="157" t="s">
        <v>27</v>
      </c>
      <c r="G12" s="157"/>
      <c r="H12" s="158" t="s">
        <v>76</v>
      </c>
      <c r="I12" s="158"/>
      <c r="J12" s="158" t="s">
        <v>28</v>
      </c>
      <c r="K12" s="157"/>
      <c r="L12" s="157"/>
      <c r="M12" s="6"/>
      <c r="N12" s="6"/>
      <c r="O12" s="6"/>
      <c r="P12" s="113"/>
      <c r="Q12" s="33"/>
      <c r="R12" s="33"/>
      <c r="S12" s="43"/>
      <c r="T12" s="33"/>
    </row>
    <row r="13" spans="1:21" ht="16.5" x14ac:dyDescent="0.15">
      <c r="A13" s="14"/>
      <c r="B13" s="158" t="s">
        <v>98</v>
      </c>
      <c r="C13" s="157"/>
      <c r="D13" s="114">
        <v>1.01</v>
      </c>
      <c r="E13" s="115">
        <v>0.5</v>
      </c>
      <c r="F13" s="157">
        <v>0.89</v>
      </c>
      <c r="G13" s="157"/>
      <c r="H13" s="158">
        <v>1.65</v>
      </c>
      <c r="I13" s="158"/>
      <c r="J13" s="158" t="s">
        <v>77</v>
      </c>
      <c r="K13" s="157"/>
      <c r="L13" s="157"/>
      <c r="M13" s="6"/>
      <c r="N13" s="6"/>
      <c r="O13" s="6"/>
      <c r="P13" s="113"/>
      <c r="Q13" s="33"/>
      <c r="R13" s="33"/>
      <c r="S13" s="116"/>
      <c r="T13" s="33"/>
    </row>
    <row r="14" spans="1:21" x14ac:dyDescent="0.15">
      <c r="A14" s="14"/>
      <c r="B14" s="46"/>
      <c r="C14" s="41"/>
      <c r="D14" s="41"/>
      <c r="E14" s="50"/>
      <c r="F14" s="41"/>
      <c r="G14" s="41"/>
      <c r="H14" s="46"/>
      <c r="I14" s="46"/>
      <c r="J14" s="46"/>
      <c r="K14" s="41"/>
      <c r="L14" s="41"/>
      <c r="M14" s="6"/>
      <c r="N14" s="6"/>
      <c r="O14" s="6"/>
      <c r="P14" s="113"/>
      <c r="Q14" s="33"/>
      <c r="R14" s="33"/>
      <c r="S14" s="116"/>
      <c r="T14" s="33"/>
    </row>
    <row r="15" spans="1:21" x14ac:dyDescent="0.2">
      <c r="A15" s="133" t="s">
        <v>78</v>
      </c>
      <c r="B15" s="133"/>
      <c r="C15" s="39" t="s">
        <v>33</v>
      </c>
      <c r="D15" s="142" t="s">
        <v>80</v>
      </c>
      <c r="E15" s="141">
        <f>$D$13</f>
        <v>1.01</v>
      </c>
      <c r="F15" s="6"/>
      <c r="G15" s="117">
        <f>$L$10</f>
        <v>0</v>
      </c>
      <c r="H15" s="134" t="s">
        <v>81</v>
      </c>
      <c r="I15" s="153">
        <f>$E$13</f>
        <v>0.5</v>
      </c>
      <c r="J15" s="142" t="s">
        <v>82</v>
      </c>
      <c r="K15" s="143"/>
      <c r="L15" s="144">
        <f>(E15*L10/1000)+E13</f>
        <v>0.5</v>
      </c>
      <c r="M15" s="145" t="s">
        <v>83</v>
      </c>
      <c r="N15" s="145"/>
      <c r="O15" s="6"/>
      <c r="P15" s="33"/>
      <c r="Q15" s="33"/>
      <c r="R15" s="33"/>
      <c r="S15" s="41"/>
      <c r="T15" s="33"/>
    </row>
    <row r="16" spans="1:21" x14ac:dyDescent="0.2">
      <c r="A16" s="133"/>
      <c r="B16" s="133"/>
      <c r="C16" s="13">
        <v>1000</v>
      </c>
      <c r="D16" s="143"/>
      <c r="E16" s="141"/>
      <c r="F16" s="6"/>
      <c r="G16" s="55">
        <v>1000</v>
      </c>
      <c r="H16" s="136"/>
      <c r="I16" s="154"/>
      <c r="J16" s="143"/>
      <c r="K16" s="143"/>
      <c r="L16" s="144"/>
      <c r="M16" s="145"/>
      <c r="N16" s="145"/>
      <c r="O16" s="6"/>
      <c r="P16" s="33"/>
      <c r="Q16" s="33"/>
      <c r="R16" s="33"/>
      <c r="S16" s="41"/>
      <c r="T16" s="33"/>
    </row>
    <row r="17" spans="1:20" x14ac:dyDescent="0.2">
      <c r="A17" s="133" t="s">
        <v>84</v>
      </c>
      <c r="B17" s="133"/>
      <c r="C17" s="39" t="s">
        <v>79</v>
      </c>
      <c r="D17" s="142" t="s">
        <v>85</v>
      </c>
      <c r="E17" s="141">
        <f>$F$13</f>
        <v>0.89</v>
      </c>
      <c r="F17" s="6"/>
      <c r="G17" s="117">
        <f>$L$10</f>
        <v>0</v>
      </c>
      <c r="H17" s="134" t="s">
        <v>81</v>
      </c>
      <c r="I17" s="141">
        <f>$H$13</f>
        <v>1.65</v>
      </c>
      <c r="J17" s="142" t="s">
        <v>82</v>
      </c>
      <c r="K17" s="143"/>
      <c r="L17" s="144">
        <f>($E$17*$G$17/1000)+$I$17</f>
        <v>1.65</v>
      </c>
      <c r="M17" s="145" t="s">
        <v>83</v>
      </c>
      <c r="N17" s="145"/>
      <c r="O17" s="6"/>
      <c r="P17" s="6"/>
      <c r="Q17" s="6"/>
      <c r="R17" s="6"/>
      <c r="S17" s="13"/>
      <c r="T17" s="6"/>
    </row>
    <row r="18" spans="1:20" x14ac:dyDescent="0.2">
      <c r="A18" s="133"/>
      <c r="B18" s="133"/>
      <c r="C18" s="13">
        <v>1000</v>
      </c>
      <c r="D18" s="143"/>
      <c r="E18" s="141"/>
      <c r="F18" s="6"/>
      <c r="G18" s="55">
        <v>1000</v>
      </c>
      <c r="H18" s="136"/>
      <c r="I18" s="141"/>
      <c r="J18" s="143"/>
      <c r="K18" s="143"/>
      <c r="L18" s="144"/>
      <c r="M18" s="145"/>
      <c r="N18" s="145"/>
      <c r="O18" s="6"/>
      <c r="P18" s="6"/>
      <c r="Q18" s="6"/>
      <c r="R18" s="6"/>
      <c r="S18" s="13"/>
      <c r="T18" s="6"/>
    </row>
    <row r="19" spans="1:20" x14ac:dyDescent="0.2">
      <c r="A19" s="142" t="s">
        <v>39</v>
      </c>
      <c r="B19" s="143"/>
      <c r="C19" s="143"/>
      <c r="D19" s="6"/>
      <c r="E19" s="6"/>
      <c r="F19" s="6"/>
      <c r="G19" s="55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13"/>
      <c r="T19" s="6"/>
    </row>
    <row r="20" spans="1:20" x14ac:dyDescent="0.2">
      <c r="A20" s="133" t="s">
        <v>86</v>
      </c>
      <c r="B20" s="133"/>
      <c r="C20" s="140">
        <v>21</v>
      </c>
      <c r="D20" s="163"/>
      <c r="E20" s="164">
        <v>21</v>
      </c>
      <c r="F20" s="165"/>
      <c r="G20" s="165"/>
      <c r="H20" s="134" t="s">
        <v>87</v>
      </c>
      <c r="I20" s="141">
        <f>21/(21-$O$1)</f>
        <v>1</v>
      </c>
      <c r="J20" s="14"/>
      <c r="K20" s="6"/>
      <c r="L20" s="52"/>
      <c r="M20" s="18"/>
      <c r="N20" s="18"/>
      <c r="O20" s="6"/>
      <c r="P20" s="6"/>
      <c r="Q20" s="6"/>
      <c r="R20" s="6"/>
      <c r="S20" s="13"/>
      <c r="T20" s="6"/>
    </row>
    <row r="21" spans="1:20" ht="16.5" x14ac:dyDescent="0.2">
      <c r="A21" s="133"/>
      <c r="B21" s="133"/>
      <c r="C21" s="134" t="s">
        <v>88</v>
      </c>
      <c r="D21" s="143"/>
      <c r="E21" s="132" t="s">
        <v>89</v>
      </c>
      <c r="F21" s="133"/>
      <c r="G21" s="118">
        <f>O1</f>
        <v>0</v>
      </c>
      <c r="H21" s="136"/>
      <c r="I21" s="141"/>
      <c r="J21" s="6"/>
      <c r="K21" s="6"/>
      <c r="L21" s="52"/>
      <c r="M21" s="18"/>
      <c r="N21" s="18"/>
      <c r="O21" s="6"/>
      <c r="P21" s="6"/>
      <c r="Q21" s="6"/>
      <c r="R21" s="6"/>
      <c r="S21" s="13"/>
      <c r="T21" s="6"/>
    </row>
    <row r="22" spans="1:20" x14ac:dyDescent="0.2">
      <c r="A22" s="142" t="s">
        <v>43</v>
      </c>
      <c r="B22" s="143"/>
      <c r="C22" s="143"/>
      <c r="D22" s="143"/>
      <c r="E22" s="143"/>
      <c r="F22" s="6"/>
      <c r="G22" s="55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13"/>
      <c r="T22" s="6"/>
    </row>
    <row r="23" spans="1:20" ht="18.75" x14ac:dyDescent="0.2">
      <c r="A23" s="133" t="s">
        <v>90</v>
      </c>
      <c r="B23" s="143"/>
      <c r="C23" s="143"/>
      <c r="D23" s="143"/>
      <c r="E23" s="42">
        <f>$L$17</f>
        <v>1.65</v>
      </c>
      <c r="F23" s="162">
        <f>I20</f>
        <v>1</v>
      </c>
      <c r="G23" s="152"/>
      <c r="H23" s="57"/>
      <c r="I23" s="58">
        <f>$L$15</f>
        <v>0.5</v>
      </c>
      <c r="J23" s="134" t="s">
        <v>82</v>
      </c>
      <c r="K23" s="136"/>
      <c r="L23" s="52">
        <f>$L$17+(($I$20-1)*$L$15)</f>
        <v>1.65</v>
      </c>
      <c r="M23" s="145" t="s">
        <v>92</v>
      </c>
      <c r="N23" s="145"/>
      <c r="O23" s="143"/>
      <c r="P23" s="6"/>
      <c r="Q23" s="6"/>
      <c r="R23" s="6"/>
      <c r="S23" s="13"/>
      <c r="T23" s="6"/>
    </row>
    <row r="24" spans="1:20" x14ac:dyDescent="0.2">
      <c r="A24" s="142" t="s">
        <v>47</v>
      </c>
      <c r="B24" s="143"/>
      <c r="C24" s="143"/>
      <c r="D24" s="143"/>
      <c r="E24" s="143"/>
      <c r="F24" s="6"/>
      <c r="G24" s="55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13"/>
      <c r="T24" s="6"/>
    </row>
    <row r="25" spans="1:20" ht="18.75" x14ac:dyDescent="0.2">
      <c r="A25" s="133" t="s">
        <v>93</v>
      </c>
      <c r="B25" s="143"/>
      <c r="C25" s="143"/>
      <c r="D25" s="143"/>
      <c r="E25" s="42">
        <f>$L$23</f>
        <v>1.65</v>
      </c>
      <c r="F25" s="169">
        <f>11.2*$O$6+1.24*$O$5</f>
        <v>0</v>
      </c>
      <c r="G25" s="170"/>
      <c r="H25" s="12" t="s">
        <v>94</v>
      </c>
      <c r="I25" s="58">
        <f>E25-F25</f>
        <v>1.65</v>
      </c>
      <c r="J25" s="149" t="s">
        <v>77</v>
      </c>
      <c r="K25" s="145"/>
      <c r="L25" s="145"/>
      <c r="M25" s="18"/>
      <c r="N25" s="18"/>
      <c r="O25" s="6"/>
      <c r="P25" s="6"/>
      <c r="Q25" s="6"/>
      <c r="R25" s="6"/>
      <c r="S25" s="13"/>
      <c r="T25" s="6"/>
    </row>
    <row r="26" spans="1:20" x14ac:dyDescent="0.2">
      <c r="A26" s="142" t="s">
        <v>50</v>
      </c>
      <c r="B26" s="143"/>
      <c r="C26" s="143"/>
      <c r="D26" s="143"/>
      <c r="E26" s="143"/>
      <c r="F26" s="6"/>
      <c r="G26" s="55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13"/>
      <c r="T26" s="6"/>
    </row>
    <row r="27" spans="1:20" ht="18.75" x14ac:dyDescent="0.2">
      <c r="A27" s="133" t="s">
        <v>226</v>
      </c>
      <c r="B27" s="143"/>
      <c r="C27" s="143"/>
      <c r="D27" s="143"/>
      <c r="E27" s="56">
        <f>$G$1</f>
        <v>0</v>
      </c>
      <c r="F27" s="167">
        <f>L23</f>
        <v>1.65</v>
      </c>
      <c r="G27" s="168"/>
      <c r="H27" s="12" t="s">
        <v>19</v>
      </c>
      <c r="I27" s="141">
        <f>E27*F27</f>
        <v>0</v>
      </c>
      <c r="J27" s="148"/>
      <c r="K27" s="148"/>
      <c r="L27" s="147" t="s">
        <v>195</v>
      </c>
      <c r="M27" s="147"/>
      <c r="N27" s="18"/>
      <c r="O27" s="18"/>
      <c r="P27" s="6"/>
      <c r="Q27" s="6"/>
      <c r="R27" s="56"/>
      <c r="S27" s="13"/>
      <c r="T27" s="6"/>
    </row>
    <row r="28" spans="1:20" x14ac:dyDescent="0.2">
      <c r="A28" s="142" t="s">
        <v>52</v>
      </c>
      <c r="B28" s="143"/>
      <c r="C28" s="143"/>
      <c r="D28" s="143"/>
      <c r="E28" s="143"/>
      <c r="F28" s="6"/>
      <c r="G28" s="55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13"/>
      <c r="T28" s="6"/>
    </row>
    <row r="29" spans="1:20" ht="18.75" x14ac:dyDescent="0.2">
      <c r="A29" s="133" t="s">
        <v>95</v>
      </c>
      <c r="B29" s="143"/>
      <c r="C29" s="143"/>
      <c r="D29" s="143"/>
      <c r="E29" s="171">
        <f>I27</f>
        <v>0</v>
      </c>
      <c r="F29" s="136"/>
      <c r="G29" s="131" t="e">
        <f>$G$2/$G$1</f>
        <v>#DIV/0!</v>
      </c>
      <c r="H29" s="12" t="s">
        <v>94</v>
      </c>
      <c r="I29" s="141" t="e">
        <f>$E$29*$G$29</f>
        <v>#DIV/0!</v>
      </c>
      <c r="J29" s="136"/>
      <c r="K29" s="147" t="s">
        <v>195</v>
      </c>
      <c r="L29" s="147"/>
      <c r="M29" s="18"/>
      <c r="N29" s="18"/>
      <c r="O29" s="18"/>
      <c r="P29" s="6"/>
      <c r="Q29" s="6"/>
      <c r="R29" s="56"/>
      <c r="S29" s="13"/>
      <c r="T29" s="6"/>
    </row>
    <row r="30" spans="1:20" x14ac:dyDescent="0.2">
      <c r="A30" s="142" t="s">
        <v>54</v>
      </c>
      <c r="B30" s="143"/>
      <c r="C30" s="143"/>
      <c r="D30" s="143"/>
      <c r="E30" s="143"/>
      <c r="F30" s="6"/>
      <c r="G30" s="55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13"/>
      <c r="T30" s="6"/>
    </row>
    <row r="31" spans="1:20" ht="18.75" x14ac:dyDescent="0.2">
      <c r="A31" s="133" t="s">
        <v>196</v>
      </c>
      <c r="B31" s="143"/>
      <c r="C31" s="143"/>
      <c r="D31" s="143"/>
      <c r="E31" s="56">
        <f>$G$1</f>
        <v>0</v>
      </c>
      <c r="F31" s="167">
        <f>I25</f>
        <v>1.65</v>
      </c>
      <c r="G31" s="168"/>
      <c r="H31" s="12" t="s">
        <v>19</v>
      </c>
      <c r="I31" s="155">
        <f>E31*F31</f>
        <v>0</v>
      </c>
      <c r="J31" s="145"/>
      <c r="K31" s="147" t="s">
        <v>195</v>
      </c>
      <c r="L31" s="145"/>
      <c r="M31" s="18"/>
      <c r="N31" s="18"/>
      <c r="O31" s="18"/>
      <c r="P31" s="6"/>
      <c r="Q31" s="6"/>
      <c r="R31" s="56"/>
      <c r="S31" s="13"/>
      <c r="T31" s="6"/>
    </row>
    <row r="32" spans="1:20" x14ac:dyDescent="0.2">
      <c r="A32" s="142" t="s">
        <v>56</v>
      </c>
      <c r="B32" s="143"/>
      <c r="C32" s="143"/>
      <c r="D32" s="143"/>
      <c r="E32" s="143"/>
      <c r="F32" s="6"/>
      <c r="G32" s="55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13"/>
      <c r="T32" s="6"/>
    </row>
    <row r="33" spans="1:20" ht="18.75" x14ac:dyDescent="0.2">
      <c r="A33" s="133" t="s">
        <v>96</v>
      </c>
      <c r="B33" s="143"/>
      <c r="C33" s="143"/>
      <c r="D33" s="143"/>
      <c r="E33" s="171">
        <f>I31</f>
        <v>0</v>
      </c>
      <c r="F33" s="136"/>
      <c r="G33" s="131" t="e">
        <f>$G$2/$G$1</f>
        <v>#DIV/0!</v>
      </c>
      <c r="H33" s="12" t="s">
        <v>94</v>
      </c>
      <c r="I33" s="141" t="e">
        <f>$E$33*$G$33</f>
        <v>#DIV/0!</v>
      </c>
      <c r="J33" s="136"/>
      <c r="K33" s="147" t="s">
        <v>195</v>
      </c>
      <c r="L33" s="147"/>
      <c r="M33" s="18"/>
      <c r="N33" s="18"/>
      <c r="O33" s="18"/>
      <c r="P33" s="6"/>
      <c r="Q33" s="6"/>
      <c r="R33" s="56"/>
      <c r="S33" s="13"/>
      <c r="T33" s="6"/>
    </row>
    <row r="34" spans="1:20" x14ac:dyDescent="0.2">
      <c r="A34" s="6"/>
      <c r="B34" s="6"/>
      <c r="C34" s="6"/>
      <c r="D34" s="6"/>
      <c r="E34" s="6"/>
      <c r="F34" s="6"/>
      <c r="G34" s="55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13"/>
      <c r="T34" s="6"/>
    </row>
    <row r="35" spans="1:20" x14ac:dyDescent="0.2">
      <c r="A35" s="160" t="s">
        <v>59</v>
      </c>
      <c r="B35" s="143"/>
      <c r="C35" s="6"/>
      <c r="D35" s="6"/>
      <c r="E35" s="6"/>
      <c r="F35" s="6"/>
      <c r="G35" s="55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13"/>
      <c r="T35" s="6"/>
    </row>
    <row r="36" spans="1:20" x14ac:dyDescent="0.2">
      <c r="A36" s="166" t="s">
        <v>126</v>
      </c>
      <c r="B36" s="143"/>
      <c r="C36" s="143"/>
      <c r="D36" s="6"/>
      <c r="E36" s="6"/>
      <c r="F36" s="6"/>
      <c r="G36" s="55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13"/>
      <c r="T36" s="6"/>
    </row>
    <row r="37" spans="1:20" ht="17.25" x14ac:dyDescent="0.2">
      <c r="A37" s="133" t="s">
        <v>198</v>
      </c>
      <c r="B37" s="133"/>
      <c r="C37" s="133"/>
      <c r="D37" s="65">
        <f>IF(O4=0,S1*S1/4*3.14,S2*S3)</f>
        <v>0</v>
      </c>
      <c r="E37" s="66" t="s">
        <v>199</v>
      </c>
      <c r="F37" s="6"/>
      <c r="G37" s="13"/>
      <c r="H37" s="6"/>
      <c r="I37" s="54"/>
      <c r="J37" s="6"/>
      <c r="K37" s="6"/>
      <c r="L37" s="52"/>
      <c r="M37" s="61"/>
      <c r="N37" s="61"/>
      <c r="O37" s="6"/>
      <c r="P37" s="6"/>
      <c r="Q37" s="6"/>
      <c r="R37" s="6"/>
      <c r="S37" s="13"/>
      <c r="T37" s="6"/>
    </row>
    <row r="38" spans="1:20" x14ac:dyDescent="0.2">
      <c r="A38" s="166" t="s">
        <v>137</v>
      </c>
      <c r="B38" s="143"/>
      <c r="C38" s="143"/>
      <c r="D38" s="6"/>
      <c r="E38" s="6"/>
      <c r="F38" s="6"/>
      <c r="G38" s="55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13"/>
      <c r="T38" s="6"/>
    </row>
    <row r="39" spans="1:20" ht="14.25" customHeight="1" x14ac:dyDescent="0.2">
      <c r="A39" s="133" t="s">
        <v>200</v>
      </c>
      <c r="B39" s="133"/>
      <c r="C39" s="133"/>
      <c r="D39" s="39" t="s">
        <v>201</v>
      </c>
      <c r="E39" s="137" t="s">
        <v>202</v>
      </c>
      <c r="F39" s="140" t="s">
        <v>203</v>
      </c>
      <c r="G39" s="140"/>
      <c r="H39" s="135" t="s">
        <v>202</v>
      </c>
      <c r="I39" s="39">
        <v>1</v>
      </c>
      <c r="J39" s="135" t="s">
        <v>204</v>
      </c>
      <c r="K39" s="136"/>
      <c r="L39" s="120">
        <f>I27</f>
        <v>0</v>
      </c>
      <c r="M39" s="137" t="s">
        <v>202</v>
      </c>
      <c r="N39" s="39">
        <f>273+O2</f>
        <v>273</v>
      </c>
      <c r="O39" s="139">
        <v>1</v>
      </c>
      <c r="P39" s="140"/>
      <c r="Q39" s="146" t="e">
        <f>(L39/L40)*(N39/N40)*(1/3600)</f>
        <v>#DIV/0!</v>
      </c>
      <c r="R39" s="6"/>
      <c r="S39" s="13"/>
      <c r="T39" s="6"/>
    </row>
    <row r="40" spans="1:20" x14ac:dyDescent="0.2">
      <c r="A40" s="143"/>
      <c r="B40" s="143"/>
      <c r="C40" s="143"/>
      <c r="D40" s="13" t="s">
        <v>205</v>
      </c>
      <c r="E40" s="136"/>
      <c r="F40" s="172">
        <v>273</v>
      </c>
      <c r="G40" s="172"/>
      <c r="H40" s="136"/>
      <c r="I40" s="13">
        <v>3600</v>
      </c>
      <c r="J40" s="136"/>
      <c r="K40" s="136"/>
      <c r="L40" s="78">
        <f>D37</f>
        <v>0</v>
      </c>
      <c r="M40" s="136"/>
      <c r="N40" s="40">
        <v>273</v>
      </c>
      <c r="O40" s="138">
        <v>3600</v>
      </c>
      <c r="P40" s="138"/>
      <c r="Q40" s="146"/>
      <c r="R40" s="6"/>
      <c r="S40" s="13"/>
      <c r="T40" s="6"/>
    </row>
    <row r="41" spans="1:20" x14ac:dyDescent="0.2">
      <c r="A41" s="166" t="s">
        <v>144</v>
      </c>
      <c r="B41" s="143"/>
      <c r="C41" s="143"/>
      <c r="D41" s="6"/>
      <c r="E41" s="6"/>
      <c r="F41" s="6"/>
      <c r="G41" s="55"/>
      <c r="H41" s="6"/>
      <c r="I41" s="6"/>
      <c r="J41" s="6"/>
      <c r="K41" s="6"/>
      <c r="L41" s="6"/>
      <c r="M41" s="6"/>
      <c r="N41" s="6"/>
      <c r="O41" s="6"/>
      <c r="P41" s="6"/>
      <c r="Q41" s="33"/>
      <c r="R41" s="6"/>
      <c r="S41" s="13"/>
      <c r="T41" s="6"/>
    </row>
    <row r="42" spans="1:20" ht="17.25" x14ac:dyDescent="0.2">
      <c r="A42" s="133" t="s">
        <v>206</v>
      </c>
      <c r="B42" s="133"/>
      <c r="C42" s="133"/>
      <c r="D42" s="143" t="s">
        <v>207</v>
      </c>
      <c r="E42" s="143"/>
      <c r="F42" s="143"/>
      <c r="G42" s="70" t="e">
        <f>Q39</f>
        <v>#DIV/0!</v>
      </c>
      <c r="H42" s="67" t="s">
        <v>202</v>
      </c>
      <c r="I42" s="71" t="e">
        <f>G3</f>
        <v>#DIV/0!</v>
      </c>
      <c r="J42" s="135" t="s">
        <v>204</v>
      </c>
      <c r="K42" s="136"/>
      <c r="L42" s="72" t="e">
        <f>G42*I42</f>
        <v>#DIV/0!</v>
      </c>
      <c r="M42" s="64" t="s">
        <v>147</v>
      </c>
      <c r="N42" s="6"/>
      <c r="O42" s="6"/>
      <c r="P42" s="6"/>
      <c r="Q42" s="6"/>
      <c r="R42" s="6"/>
      <c r="S42" s="13"/>
      <c r="T42" s="6"/>
    </row>
    <row r="43" spans="1:20" x14ac:dyDescent="0.2">
      <c r="A43" s="6"/>
      <c r="B43" s="6"/>
      <c r="C43" s="6"/>
      <c r="D43" s="6"/>
      <c r="E43" s="6"/>
      <c r="F43" s="6"/>
      <c r="G43" s="55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13"/>
      <c r="T43" s="6"/>
    </row>
    <row r="44" spans="1:20" x14ac:dyDescent="0.2">
      <c r="A44" s="160" t="s">
        <v>148</v>
      </c>
      <c r="B44" s="143"/>
      <c r="C44" s="143"/>
      <c r="D44" s="143"/>
      <c r="E44" s="143"/>
      <c r="F44" s="6"/>
      <c r="G44" s="55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13"/>
      <c r="T44" s="6"/>
    </row>
    <row r="45" spans="1:20" x14ac:dyDescent="0.2">
      <c r="A45" s="166" t="s">
        <v>149</v>
      </c>
      <c r="B45" s="143"/>
      <c r="C45" s="143"/>
      <c r="D45" s="143"/>
      <c r="E45" s="143"/>
      <c r="F45" s="6"/>
      <c r="G45" s="55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13"/>
      <c r="T45" s="6"/>
    </row>
    <row r="46" spans="1:20" ht="18.75" x14ac:dyDescent="0.2">
      <c r="A46" s="6"/>
      <c r="B46" s="143" t="s">
        <v>150</v>
      </c>
      <c r="C46" s="18">
        <v>1.36</v>
      </c>
      <c r="D46" s="6" t="s">
        <v>151</v>
      </c>
      <c r="E46" s="6"/>
      <c r="F46" s="6"/>
      <c r="G46" s="39">
        <v>1.36</v>
      </c>
      <c r="H46" s="163" t="e">
        <f>Q39*I27</f>
        <v>#DIV/0!</v>
      </c>
      <c r="I46" s="163"/>
      <c r="J46" s="135" t="s">
        <v>143</v>
      </c>
      <c r="K46" s="136"/>
      <c r="L46" s="177" t="e">
        <f>(1.36*((I27*Q39)^0.5))/(100+(258/H48))</f>
        <v>#DIV/0!</v>
      </c>
      <c r="M46" s="166" t="s">
        <v>166</v>
      </c>
      <c r="N46" s="6"/>
      <c r="O46" s="6"/>
      <c r="P46" s="6"/>
      <c r="Q46" s="6"/>
      <c r="R46" s="6"/>
      <c r="S46" s="13"/>
      <c r="T46" s="6"/>
    </row>
    <row r="47" spans="1:20" x14ac:dyDescent="0.2">
      <c r="A47" s="6"/>
      <c r="B47" s="143"/>
      <c r="C47" s="179" t="s">
        <v>152</v>
      </c>
      <c r="D47" s="73">
        <v>258</v>
      </c>
      <c r="E47" s="6"/>
      <c r="F47" s="6"/>
      <c r="G47" s="180" t="s">
        <v>152</v>
      </c>
      <c r="H47" s="181">
        <v>258</v>
      </c>
      <c r="I47" s="182"/>
      <c r="J47" s="136"/>
      <c r="K47" s="136"/>
      <c r="L47" s="177"/>
      <c r="M47" s="143"/>
      <c r="N47" s="6"/>
      <c r="O47" s="6"/>
      <c r="P47" s="6"/>
      <c r="Q47" s="6"/>
      <c r="R47" s="6"/>
      <c r="S47" s="13"/>
      <c r="T47" s="6"/>
    </row>
    <row r="48" spans="1:20" x14ac:dyDescent="0.2">
      <c r="A48" s="6"/>
      <c r="B48" s="143"/>
      <c r="C48" s="133"/>
      <c r="D48" s="13" t="s">
        <v>153</v>
      </c>
      <c r="E48" s="6"/>
      <c r="F48" s="6"/>
      <c r="G48" s="133"/>
      <c r="H48" s="183" t="e">
        <f>Q39</f>
        <v>#DIV/0!</v>
      </c>
      <c r="I48" s="143"/>
      <c r="J48" s="136"/>
      <c r="K48" s="136"/>
      <c r="L48" s="177"/>
      <c r="M48" s="143"/>
      <c r="N48" s="6"/>
      <c r="O48" s="6"/>
      <c r="P48" s="6"/>
      <c r="Q48" s="6"/>
      <c r="R48" s="6"/>
      <c r="S48" s="13"/>
      <c r="T48" s="6"/>
    </row>
    <row r="49" spans="1:20" x14ac:dyDescent="0.2">
      <c r="A49" s="166" t="s">
        <v>155</v>
      </c>
      <c r="B49" s="143"/>
      <c r="C49" s="143"/>
      <c r="D49" s="143"/>
      <c r="E49" s="143"/>
      <c r="F49" s="6"/>
      <c r="G49" s="55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13"/>
      <c r="T49" s="6"/>
    </row>
    <row r="50" spans="1:20" x14ac:dyDescent="0.2">
      <c r="A50" s="6"/>
      <c r="B50" s="133" t="s">
        <v>154</v>
      </c>
      <c r="C50" s="140">
        <v>58.4</v>
      </c>
      <c r="D50" s="140"/>
      <c r="E50" s="136" t="s">
        <v>157</v>
      </c>
      <c r="F50" s="136"/>
      <c r="G50" s="136"/>
      <c r="H50" s="140" t="s">
        <v>153</v>
      </c>
      <c r="I50" s="140"/>
      <c r="J50" s="203" t="s">
        <v>158</v>
      </c>
      <c r="K50" s="143"/>
      <c r="L50" s="143"/>
      <c r="M50" s="6"/>
      <c r="N50" s="6"/>
      <c r="O50" s="6"/>
      <c r="P50" s="6"/>
      <c r="Q50" s="6"/>
      <c r="R50" s="6"/>
      <c r="S50" s="13"/>
      <c r="T50" s="6"/>
    </row>
    <row r="51" spans="1:20" ht="18.75" x14ac:dyDescent="0.2">
      <c r="A51" s="6"/>
      <c r="B51" s="133"/>
      <c r="C51" s="172" t="s">
        <v>151</v>
      </c>
      <c r="D51" s="172"/>
      <c r="E51" s="136"/>
      <c r="F51" s="136"/>
      <c r="G51" s="136"/>
      <c r="H51" s="135" t="s">
        <v>156</v>
      </c>
      <c r="I51" s="136"/>
      <c r="J51" s="203"/>
      <c r="K51" s="143"/>
      <c r="L51" s="143"/>
      <c r="M51" s="6"/>
      <c r="N51" s="6"/>
      <c r="O51" s="6"/>
      <c r="P51" s="6"/>
      <c r="Q51" s="6"/>
      <c r="R51" s="6"/>
      <c r="S51" s="13"/>
      <c r="T51" s="6"/>
    </row>
    <row r="52" spans="1:20" x14ac:dyDescent="0.2">
      <c r="A52" s="6"/>
      <c r="B52" s="133" t="s">
        <v>159</v>
      </c>
      <c r="C52" s="140">
        <v>58.4</v>
      </c>
      <c r="D52" s="140"/>
      <c r="E52" s="136" t="s">
        <v>157</v>
      </c>
      <c r="F52" s="136"/>
      <c r="G52" s="136"/>
      <c r="H52" s="198" t="e">
        <f>Q39</f>
        <v>#DIV/0!</v>
      </c>
      <c r="I52" s="199"/>
      <c r="J52" s="203" t="s">
        <v>165</v>
      </c>
      <c r="K52" s="143"/>
      <c r="L52" s="143"/>
      <c r="M52" s="144" t="e">
        <f>(58.4/((C53*D53)^0.5))*((1460-(296*(H48/(H53-15)))))+1</f>
        <v>#DIV/0!</v>
      </c>
      <c r="N52" s="6"/>
      <c r="O52" s="6"/>
      <c r="P52" s="6"/>
      <c r="Q52" s="6"/>
      <c r="R52" s="6"/>
      <c r="S52" s="13"/>
      <c r="T52" s="6"/>
    </row>
    <row r="53" spans="1:20" x14ac:dyDescent="0.2">
      <c r="A53" s="6"/>
      <c r="B53" s="133"/>
      <c r="C53" s="75">
        <f>I27</f>
        <v>0</v>
      </c>
      <c r="D53" s="76" t="e">
        <f>Q39</f>
        <v>#DIV/0!</v>
      </c>
      <c r="E53" s="136"/>
      <c r="F53" s="136"/>
      <c r="G53" s="136"/>
      <c r="H53" s="201">
        <f>O2</f>
        <v>0</v>
      </c>
      <c r="I53" s="202"/>
      <c r="J53" s="203"/>
      <c r="K53" s="143"/>
      <c r="L53" s="143"/>
      <c r="M53" s="144"/>
      <c r="N53" s="6"/>
      <c r="O53" s="6"/>
      <c r="P53" s="6"/>
      <c r="Q53" s="6"/>
      <c r="R53" s="6"/>
      <c r="S53" s="13"/>
      <c r="T53" s="6"/>
    </row>
    <row r="54" spans="1:20" x14ac:dyDescent="0.2">
      <c r="A54" s="166" t="s">
        <v>160</v>
      </c>
      <c r="B54" s="143"/>
      <c r="C54" s="143"/>
      <c r="D54" s="143"/>
      <c r="E54" s="143"/>
      <c r="F54" s="6"/>
      <c r="G54" s="55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13"/>
      <c r="T54" s="6"/>
    </row>
    <row r="55" spans="1:20" x14ac:dyDescent="0.2">
      <c r="A55" s="6"/>
      <c r="B55" s="143" t="s">
        <v>164</v>
      </c>
      <c r="C55" s="143"/>
      <c r="D55" s="143"/>
      <c r="E55" s="143"/>
      <c r="F55" s="143"/>
      <c r="G55" s="143"/>
      <c r="H55" s="143"/>
      <c r="I55" s="143"/>
      <c r="J55" s="140">
        <v>1</v>
      </c>
      <c r="K55" s="140"/>
      <c r="L55" s="166" t="s">
        <v>162</v>
      </c>
      <c r="M55" s="6"/>
      <c r="N55" s="6"/>
      <c r="O55" s="6"/>
      <c r="P55" s="6"/>
      <c r="Q55" s="6"/>
      <c r="R55" s="6"/>
      <c r="S55" s="13"/>
      <c r="T55" s="6"/>
    </row>
    <row r="56" spans="1:20" x14ac:dyDescent="0.2">
      <c r="A56" s="6"/>
      <c r="B56" s="143"/>
      <c r="C56" s="143"/>
      <c r="D56" s="143"/>
      <c r="E56" s="143"/>
      <c r="F56" s="143"/>
      <c r="G56" s="143"/>
      <c r="H56" s="143"/>
      <c r="I56" s="143"/>
      <c r="J56" s="136" t="s">
        <v>161</v>
      </c>
      <c r="K56" s="136"/>
      <c r="L56" s="143"/>
      <c r="M56" s="6"/>
      <c r="N56" s="6"/>
      <c r="O56" s="6"/>
      <c r="P56" s="6"/>
      <c r="Q56" s="6"/>
      <c r="R56" s="6"/>
      <c r="S56" s="13"/>
      <c r="T56" s="6"/>
    </row>
    <row r="57" spans="1:20" x14ac:dyDescent="0.2">
      <c r="A57" s="6"/>
      <c r="B57" s="143" t="s">
        <v>163</v>
      </c>
      <c r="C57" s="143"/>
      <c r="D57" s="143"/>
      <c r="E57" s="200">
        <f>I27</f>
        <v>0</v>
      </c>
      <c r="F57" s="6"/>
      <c r="G57" s="184">
        <f>O2</f>
        <v>0</v>
      </c>
      <c r="H57" s="143" t="s">
        <v>227</v>
      </c>
      <c r="I57" s="143"/>
      <c r="J57" s="143"/>
      <c r="K57" s="143"/>
      <c r="L57" s="204" t="e">
        <f>M52</f>
        <v>#DIV/0!</v>
      </c>
      <c r="M57" s="39">
        <v>1</v>
      </c>
      <c r="N57" s="166" t="s">
        <v>162</v>
      </c>
      <c r="O57" s="6"/>
      <c r="P57" s="6"/>
      <c r="Q57" s="6"/>
      <c r="R57" s="6"/>
      <c r="S57" s="13"/>
      <c r="T57" s="6"/>
    </row>
    <row r="58" spans="1:20" x14ac:dyDescent="0.2">
      <c r="A58" s="6"/>
      <c r="B58" s="143"/>
      <c r="C58" s="143"/>
      <c r="D58" s="143"/>
      <c r="E58" s="143"/>
      <c r="F58" s="6"/>
      <c r="G58" s="185"/>
      <c r="H58" s="143"/>
      <c r="I58" s="143"/>
      <c r="J58" s="143"/>
      <c r="K58" s="143"/>
      <c r="L58" s="204"/>
      <c r="M58" s="121" t="e">
        <f>M52</f>
        <v>#DIV/0!</v>
      </c>
      <c r="N58" s="143"/>
      <c r="O58" s="6"/>
      <c r="P58" s="6"/>
      <c r="Q58" s="6"/>
      <c r="R58" s="6"/>
      <c r="S58" s="13"/>
      <c r="T58" s="6"/>
    </row>
    <row r="59" spans="1:20" x14ac:dyDescent="0.2">
      <c r="A59" s="6"/>
      <c r="B59" s="8" t="s">
        <v>19</v>
      </c>
      <c r="C59" s="52" t="e">
        <f>(5.89/10000000)*I27*(O2-15)*(2.3*LOG(M52,10)+(1/M52)-1)</f>
        <v>#DIV/0!</v>
      </c>
      <c r="D59" s="6" t="s">
        <v>21</v>
      </c>
      <c r="E59" s="6"/>
      <c r="F59" s="6"/>
      <c r="G59" s="55"/>
      <c r="H59" s="33"/>
      <c r="I59" s="33"/>
      <c r="J59" s="6"/>
      <c r="K59" s="6"/>
      <c r="L59" s="6"/>
      <c r="M59" s="6"/>
      <c r="N59" s="6"/>
      <c r="O59" s="6"/>
      <c r="P59" s="6"/>
      <c r="Q59" s="6"/>
      <c r="R59" s="6"/>
      <c r="S59" s="13"/>
      <c r="T59" s="6"/>
    </row>
    <row r="60" spans="1:20" x14ac:dyDescent="0.2">
      <c r="A60" s="166" t="s">
        <v>167</v>
      </c>
      <c r="B60" s="143"/>
      <c r="C60" s="143"/>
      <c r="D60" s="143"/>
      <c r="E60" s="143"/>
      <c r="F60" s="6"/>
      <c r="G60" s="55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13"/>
      <c r="T60" s="6"/>
    </row>
    <row r="61" spans="1:20" x14ac:dyDescent="0.2">
      <c r="A61" s="6"/>
      <c r="B61" s="197" t="s">
        <v>168</v>
      </c>
      <c r="C61" s="197"/>
      <c r="D61" s="79" t="str">
        <f>IF(S4=0,"無","有")</f>
        <v>無</v>
      </c>
      <c r="E61" s="66"/>
      <c r="F61" s="43"/>
      <c r="G61" s="55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13"/>
      <c r="T61" s="6"/>
    </row>
    <row r="62" spans="1:20" ht="18.75" x14ac:dyDescent="0.35">
      <c r="A62" s="6"/>
      <c r="B62" s="196" t="s">
        <v>208</v>
      </c>
      <c r="C62" s="152"/>
      <c r="D62" s="152"/>
      <c r="E62" s="152"/>
      <c r="F62" s="152"/>
      <c r="G62" s="6"/>
      <c r="H62" s="6"/>
      <c r="I62" s="6"/>
      <c r="J62" s="6"/>
      <c r="K62" s="6"/>
      <c r="L62" s="80"/>
      <c r="M62" s="6"/>
      <c r="N62" s="6"/>
      <c r="O62" s="6"/>
      <c r="P62" s="6"/>
      <c r="Q62" s="6"/>
      <c r="R62" s="6"/>
      <c r="S62" s="13"/>
      <c r="T62" s="6"/>
    </row>
    <row r="63" spans="1:20" x14ac:dyDescent="0.2">
      <c r="A63" s="6"/>
      <c r="B63" s="81" t="s">
        <v>209</v>
      </c>
      <c r="C63" s="82">
        <f>O3</f>
        <v>0</v>
      </c>
      <c r="D63" s="83">
        <v>0.65</v>
      </c>
      <c r="E63" s="84" t="e">
        <f>L46</f>
        <v>#DIV/0!</v>
      </c>
      <c r="F63" s="85"/>
      <c r="G63" s="70" t="e">
        <f>C59</f>
        <v>#DIV/0!</v>
      </c>
      <c r="H63" s="6" t="s">
        <v>210</v>
      </c>
      <c r="I63" s="65" t="e">
        <f>IF(S4=0,C63+0.65*(E63+G63),O3)</f>
        <v>#DIV/0!</v>
      </c>
      <c r="J63" s="143" t="s">
        <v>211</v>
      </c>
      <c r="K63" s="143"/>
      <c r="L63" s="6"/>
      <c r="M63" s="6"/>
      <c r="N63" s="6"/>
      <c r="O63" s="6"/>
      <c r="P63" s="6"/>
      <c r="Q63" s="6"/>
      <c r="R63" s="6"/>
      <c r="S63" s="13"/>
      <c r="T63" s="6"/>
    </row>
    <row r="64" spans="1:20" ht="16.5" x14ac:dyDescent="0.25">
      <c r="A64" s="6"/>
      <c r="B64" s="194" t="s">
        <v>191</v>
      </c>
      <c r="C64" s="195"/>
      <c r="D64" s="195"/>
      <c r="E64" s="195"/>
      <c r="F64" s="195"/>
      <c r="G64" s="195"/>
      <c r="H64" s="195"/>
      <c r="I64" s="195"/>
      <c r="J64" s="195"/>
      <c r="K64" s="195"/>
      <c r="L64" s="195"/>
      <c r="M64" s="195"/>
      <c r="N64" s="6"/>
      <c r="O64" s="6"/>
      <c r="P64" s="6"/>
      <c r="Q64" s="6"/>
      <c r="R64" s="6"/>
      <c r="S64" s="13"/>
      <c r="T64" s="6"/>
    </row>
    <row r="65" spans="1:23" x14ac:dyDescent="0.2">
      <c r="A65" s="6"/>
      <c r="B65" s="6"/>
      <c r="C65" s="6"/>
      <c r="D65" s="6"/>
      <c r="E65" s="6"/>
      <c r="F65" s="6"/>
      <c r="G65" s="55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13"/>
      <c r="T65" s="6"/>
    </row>
    <row r="66" spans="1:23" x14ac:dyDescent="0.2">
      <c r="A66" s="160" t="s">
        <v>171</v>
      </c>
      <c r="B66" s="143"/>
      <c r="C66" s="143"/>
      <c r="D66" s="143"/>
      <c r="E66" s="143"/>
      <c r="F66" s="143"/>
      <c r="G66" s="143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13"/>
      <c r="T66" s="6"/>
    </row>
    <row r="67" spans="1:23" x14ac:dyDescent="0.2">
      <c r="A67" s="166" t="s">
        <v>172</v>
      </c>
      <c r="B67" s="143"/>
      <c r="C67" s="143"/>
      <c r="D67" s="143"/>
      <c r="E67" s="143"/>
      <c r="F67" s="6"/>
      <c r="G67" s="55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13"/>
      <c r="T67" s="6"/>
    </row>
    <row r="68" spans="1:23" ht="18.75" x14ac:dyDescent="0.2">
      <c r="A68" s="6"/>
      <c r="B68" s="176" t="s">
        <v>228</v>
      </c>
      <c r="C68" s="176"/>
      <c r="D68" s="176"/>
      <c r="E68" s="176"/>
      <c r="F68" s="6"/>
      <c r="G68" s="55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13"/>
      <c r="T68" s="6"/>
    </row>
    <row r="69" spans="1:23" ht="18.75" x14ac:dyDescent="0.2">
      <c r="A69" s="6"/>
      <c r="B69" s="8" t="s">
        <v>212</v>
      </c>
      <c r="C69" s="54">
        <f>G1</f>
        <v>0</v>
      </c>
      <c r="D69" s="54">
        <f>G5</f>
        <v>0</v>
      </c>
      <c r="E69" s="54">
        <v>7.0000000000000001E-3</v>
      </c>
      <c r="F69" s="54"/>
      <c r="G69" s="88">
        <f>C69*D69*0.007</f>
        <v>0</v>
      </c>
      <c r="H69" s="147" t="s">
        <v>213</v>
      </c>
      <c r="I69" s="143"/>
      <c r="J69" s="61"/>
      <c r="K69" s="61"/>
      <c r="L69" s="6"/>
      <c r="M69" s="6"/>
      <c r="N69" s="6"/>
      <c r="O69" s="6"/>
      <c r="P69" s="6"/>
      <c r="Q69" s="51"/>
      <c r="R69" s="6"/>
      <c r="S69" s="13"/>
      <c r="T69" s="6"/>
    </row>
    <row r="70" spans="1:23" x14ac:dyDescent="0.2">
      <c r="A70" s="166" t="s">
        <v>174</v>
      </c>
      <c r="B70" s="143"/>
      <c r="C70" s="143"/>
      <c r="D70" s="143"/>
      <c r="E70" s="143"/>
      <c r="F70" s="6"/>
      <c r="G70" s="55"/>
      <c r="H70" s="6"/>
      <c r="I70" s="6"/>
      <c r="J70" s="6"/>
      <c r="K70" s="6"/>
      <c r="L70" s="6"/>
      <c r="M70" s="6"/>
      <c r="N70" s="6"/>
      <c r="O70" s="6"/>
      <c r="P70" s="6"/>
      <c r="Q70" s="37"/>
      <c r="R70" s="94"/>
      <c r="S70" s="94"/>
      <c r="T70" s="94"/>
      <c r="U70" s="4"/>
      <c r="V70" s="4"/>
      <c r="W70" s="4"/>
    </row>
    <row r="71" spans="1:23" ht="18.75" x14ac:dyDescent="0.2">
      <c r="A71" s="6"/>
      <c r="B71" s="178" t="s">
        <v>214</v>
      </c>
      <c r="C71" s="178"/>
      <c r="D71" s="178"/>
      <c r="E71" s="177" t="e">
        <f>G69*G3</f>
        <v>#DIV/0!</v>
      </c>
      <c r="F71" s="177"/>
      <c r="G71" s="61" t="s">
        <v>213</v>
      </c>
      <c r="H71" s="61"/>
      <c r="I71" s="6"/>
      <c r="J71" s="6"/>
      <c r="K71" s="6"/>
      <c r="L71" s="6"/>
      <c r="M71" s="6"/>
      <c r="N71" s="6"/>
      <c r="O71" s="6"/>
      <c r="P71" s="6"/>
      <c r="Q71" s="6"/>
      <c r="R71" s="6"/>
      <c r="S71" s="13"/>
      <c r="T71" s="6"/>
    </row>
    <row r="72" spans="1:23" x14ac:dyDescent="0.2">
      <c r="A72" s="166" t="s">
        <v>176</v>
      </c>
      <c r="B72" s="143"/>
      <c r="C72" s="143"/>
      <c r="D72" s="143"/>
      <c r="E72" s="143"/>
      <c r="F72" s="6"/>
      <c r="G72" s="55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13"/>
      <c r="T72" s="6"/>
    </row>
    <row r="73" spans="1:23" ht="17.25" x14ac:dyDescent="0.2">
      <c r="A73" s="6"/>
      <c r="B73" s="187" t="s">
        <v>215</v>
      </c>
      <c r="C73" s="133"/>
      <c r="D73" s="188" t="s">
        <v>216</v>
      </c>
      <c r="E73" s="140"/>
      <c r="F73" s="6"/>
      <c r="G73" s="89">
        <f>G69</f>
        <v>0</v>
      </c>
      <c r="H73" s="176" t="s">
        <v>217</v>
      </c>
      <c r="I73" s="176"/>
      <c r="J73" s="175" t="e">
        <f>G73*1000000/G74</f>
        <v>#DIV/0!</v>
      </c>
      <c r="K73" s="175"/>
      <c r="L73" s="175"/>
      <c r="M73" s="6"/>
      <c r="N73" s="6"/>
      <c r="O73" s="6"/>
      <c r="P73" s="6"/>
      <c r="Q73" s="6"/>
      <c r="R73" s="6"/>
      <c r="S73" s="13"/>
      <c r="T73" s="6"/>
    </row>
    <row r="74" spans="1:23" ht="18.75" x14ac:dyDescent="0.2">
      <c r="A74" s="6"/>
      <c r="B74" s="133"/>
      <c r="C74" s="133"/>
      <c r="D74" s="172" t="s">
        <v>218</v>
      </c>
      <c r="E74" s="172"/>
      <c r="F74" s="6"/>
      <c r="G74" s="90">
        <f>I31</f>
        <v>0</v>
      </c>
      <c r="H74" s="176"/>
      <c r="I74" s="176"/>
      <c r="J74" s="175"/>
      <c r="K74" s="175"/>
      <c r="L74" s="175"/>
      <c r="M74" s="6"/>
      <c r="N74" s="6"/>
      <c r="O74" s="6"/>
      <c r="P74" s="6"/>
      <c r="Q74" s="173"/>
      <c r="R74" s="174"/>
      <c r="S74" s="13"/>
      <c r="T74" s="6"/>
    </row>
    <row r="75" spans="1:23" x14ac:dyDescent="0.2">
      <c r="A75" s="166" t="s">
        <v>181</v>
      </c>
      <c r="B75" s="143"/>
      <c r="C75" s="143"/>
      <c r="D75" s="143"/>
      <c r="E75" s="143"/>
      <c r="F75" s="6"/>
      <c r="G75" s="55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13"/>
      <c r="T75" s="6"/>
    </row>
    <row r="76" spans="1:23" x14ac:dyDescent="0.2">
      <c r="A76" s="6"/>
      <c r="B76" s="133" t="s">
        <v>219</v>
      </c>
      <c r="C76" s="133"/>
      <c r="D76" s="143"/>
      <c r="E76" s="91" t="e">
        <f>J73</f>
        <v>#DIV/0!</v>
      </c>
      <c r="F76" s="166" t="s">
        <v>220</v>
      </c>
      <c r="G76" s="143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13"/>
      <c r="T76" s="6"/>
    </row>
    <row r="77" spans="1:23" x14ac:dyDescent="0.2">
      <c r="A77" s="166" t="s">
        <v>185</v>
      </c>
      <c r="B77" s="143"/>
      <c r="C77" s="143"/>
      <c r="D77" s="143"/>
      <c r="E77" s="143"/>
      <c r="F77" s="6"/>
      <c r="G77" s="55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13"/>
      <c r="T77" s="6"/>
    </row>
    <row r="78" spans="1:23" ht="19.5" x14ac:dyDescent="0.35">
      <c r="A78" s="6"/>
      <c r="B78" s="152" t="s">
        <v>221</v>
      </c>
      <c r="C78" s="152"/>
      <c r="D78" s="152"/>
      <c r="E78" s="152"/>
      <c r="F78" s="154">
        <f>G6</f>
        <v>1.75</v>
      </c>
      <c r="G78" s="154"/>
      <c r="H78" s="64" t="s">
        <v>222</v>
      </c>
      <c r="I78" s="92" t="s">
        <v>223</v>
      </c>
      <c r="J78" s="166" t="s">
        <v>222</v>
      </c>
      <c r="K78" s="143"/>
      <c r="L78" s="72" t="e">
        <f>I63</f>
        <v>#DIV/0!</v>
      </c>
      <c r="M78" s="93" t="e">
        <f>ROUND(F78*0.001*L78*L78,2)</f>
        <v>#DIV/0!</v>
      </c>
      <c r="N78" s="61" t="s">
        <v>213</v>
      </c>
      <c r="O78" s="6"/>
      <c r="P78" s="6"/>
      <c r="Q78" s="6"/>
      <c r="R78" s="6"/>
      <c r="S78" s="13"/>
      <c r="T78" s="6"/>
    </row>
    <row r="79" spans="1:23" x14ac:dyDescent="0.2">
      <c r="A79" s="6"/>
      <c r="B79" s="6"/>
      <c r="C79" s="6"/>
      <c r="D79" s="6"/>
      <c r="E79" s="6"/>
      <c r="F79" s="6"/>
      <c r="G79" s="55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13"/>
      <c r="T79" s="6"/>
    </row>
    <row r="80" spans="1:23" x14ac:dyDescent="0.2">
      <c r="A80" s="189" t="s">
        <v>224</v>
      </c>
      <c r="B80" s="190"/>
      <c r="C80" s="191"/>
      <c r="D80" s="191"/>
      <c r="E80" s="191"/>
      <c r="F80" s="192" t="e">
        <f>IF(G69=M78,"=",IF(G69&lt;M78,"&lt;","&gt;"))</f>
        <v>#DIV/0!</v>
      </c>
      <c r="G80" s="193"/>
      <c r="H80" s="173" t="s">
        <v>225</v>
      </c>
      <c r="I80" s="174"/>
      <c r="J80" s="152"/>
      <c r="K80" s="152"/>
      <c r="L80" s="152"/>
      <c r="M80" s="152"/>
      <c r="N80" s="152"/>
      <c r="O80" s="152"/>
      <c r="P80" s="186" t="e">
        <f>IF($G$69&gt;$M$78,"排出基準を超過しています。","排出基準以内です。")</f>
        <v>#DIV/0!</v>
      </c>
      <c r="Q80" s="152"/>
      <c r="R80" s="152"/>
      <c r="S80" s="152"/>
      <c r="T80" s="152"/>
      <c r="U80" s="4"/>
      <c r="V80" s="4"/>
    </row>
  </sheetData>
  <sheetProtection algorithmName="SHA-512" hashValue="NlGlnhN9ipnXBBVZA3WVhyWzIzx0wbSBy9DvbR21qchNHpHJpmh8LiTV/t+0CkG+XnMOwDll2HZnWhW7oQ9vZA==" saltValue="kI967P73aFy1OqTP5oFqAw==" spinCount="100000" sheet="1" objects="1" scenarios="1"/>
  <protectedRanges>
    <protectedRange algorithmName="SHA-512" hashValue="9smH5WLVN1mFZ2sJEceAQ++ppKL+d3d1RhJJL483U0U9kvJnEliLwA+6mobr3hJJgfFI2NFcdUmDnGO7/cRLfA==" saltValue="3XhMnYq30Bo7NFUqkST/gw==" spinCount="100000" sqref="A8:T80" name="範囲1"/>
  </protectedRanges>
  <mergeCells count="168">
    <mergeCell ref="A75:E75"/>
    <mergeCell ref="B68:E68"/>
    <mergeCell ref="N57:N58"/>
    <mergeCell ref="A44:E44"/>
    <mergeCell ref="A45:E45"/>
    <mergeCell ref="B46:B48"/>
    <mergeCell ref="H46:I46"/>
    <mergeCell ref="J46:K48"/>
    <mergeCell ref="L46:L48"/>
    <mergeCell ref="M46:M48"/>
    <mergeCell ref="B57:D58"/>
    <mergeCell ref="E57:E58"/>
    <mergeCell ref="M52:M53"/>
    <mergeCell ref="H53:I53"/>
    <mergeCell ref="H69:I69"/>
    <mergeCell ref="J50:L51"/>
    <mergeCell ref="J52:L53"/>
    <mergeCell ref="L57:L58"/>
    <mergeCell ref="L55:L56"/>
    <mergeCell ref="B55:I56"/>
    <mergeCell ref="J55:K55"/>
    <mergeCell ref="J56:K56"/>
    <mergeCell ref="B61:C61"/>
    <mergeCell ref="H51:I51"/>
    <mergeCell ref="B52:B53"/>
    <mergeCell ref="C52:D52"/>
    <mergeCell ref="E52:G53"/>
    <mergeCell ref="H52:I52"/>
    <mergeCell ref="H80:O80"/>
    <mergeCell ref="P80:T80"/>
    <mergeCell ref="J78:K78"/>
    <mergeCell ref="B78:E78"/>
    <mergeCell ref="F78:G78"/>
    <mergeCell ref="B76:D76"/>
    <mergeCell ref="F76:G76"/>
    <mergeCell ref="A77:E77"/>
    <mergeCell ref="A41:C41"/>
    <mergeCell ref="A42:C42"/>
    <mergeCell ref="D42:F42"/>
    <mergeCell ref="A72:E72"/>
    <mergeCell ref="B73:C74"/>
    <mergeCell ref="D73:E73"/>
    <mergeCell ref="D74:E74"/>
    <mergeCell ref="A70:E70"/>
    <mergeCell ref="A66:G66"/>
    <mergeCell ref="A67:E67"/>
    <mergeCell ref="A80:E80"/>
    <mergeCell ref="F80:G80"/>
    <mergeCell ref="B64:M64"/>
    <mergeCell ref="A60:E60"/>
    <mergeCell ref="B62:F62"/>
    <mergeCell ref="H50:I50"/>
    <mergeCell ref="A38:C38"/>
    <mergeCell ref="A39:C40"/>
    <mergeCell ref="F39:G39"/>
    <mergeCell ref="F40:G40"/>
    <mergeCell ref="Q74:R74"/>
    <mergeCell ref="J73:L74"/>
    <mergeCell ref="H73:I74"/>
    <mergeCell ref="E71:F71"/>
    <mergeCell ref="B71:D71"/>
    <mergeCell ref="E39:E40"/>
    <mergeCell ref="A49:E49"/>
    <mergeCell ref="B50:B51"/>
    <mergeCell ref="C50:D50"/>
    <mergeCell ref="E50:G51"/>
    <mergeCell ref="J42:K42"/>
    <mergeCell ref="C47:C48"/>
    <mergeCell ref="G47:G48"/>
    <mergeCell ref="H47:I47"/>
    <mergeCell ref="H48:I48"/>
    <mergeCell ref="J63:K63"/>
    <mergeCell ref="G57:G58"/>
    <mergeCell ref="C51:D51"/>
    <mergeCell ref="H57:K58"/>
    <mergeCell ref="A54:E54"/>
    <mergeCell ref="A35:B35"/>
    <mergeCell ref="A36:C36"/>
    <mergeCell ref="A37:C37"/>
    <mergeCell ref="A24:E24"/>
    <mergeCell ref="A25:D25"/>
    <mergeCell ref="A27:D27"/>
    <mergeCell ref="F27:G27"/>
    <mergeCell ref="A26:E26"/>
    <mergeCell ref="F25:G25"/>
    <mergeCell ref="A30:E30"/>
    <mergeCell ref="A28:E28"/>
    <mergeCell ref="A29:D29"/>
    <mergeCell ref="E29:F29"/>
    <mergeCell ref="A31:D31"/>
    <mergeCell ref="F31:G31"/>
    <mergeCell ref="A32:E32"/>
    <mergeCell ref="A33:D33"/>
    <mergeCell ref="E33:F33"/>
    <mergeCell ref="A22:E22"/>
    <mergeCell ref="A23:D23"/>
    <mergeCell ref="F23:G23"/>
    <mergeCell ref="E15:E16"/>
    <mergeCell ref="D15:D16"/>
    <mergeCell ref="A17:B18"/>
    <mergeCell ref="C21:D21"/>
    <mergeCell ref="C20:D20"/>
    <mergeCell ref="J23:K23"/>
    <mergeCell ref="I20:I21"/>
    <mergeCell ref="A19:C19"/>
    <mergeCell ref="A20:B21"/>
    <mergeCell ref="H20:H21"/>
    <mergeCell ref="E20:G20"/>
    <mergeCell ref="E21:F21"/>
    <mergeCell ref="B13:C13"/>
    <mergeCell ref="A10:E10"/>
    <mergeCell ref="E17:E18"/>
    <mergeCell ref="H17:H18"/>
    <mergeCell ref="J15:K16"/>
    <mergeCell ref="L15:L16"/>
    <mergeCell ref="M15:N16"/>
    <mergeCell ref="A15:B16"/>
    <mergeCell ref="B12:C12"/>
    <mergeCell ref="A11:G11"/>
    <mergeCell ref="J12:L12"/>
    <mergeCell ref="I31:J31"/>
    <mergeCell ref="K31:L31"/>
    <mergeCell ref="A1:E1"/>
    <mergeCell ref="A2:E2"/>
    <mergeCell ref="J1:N1"/>
    <mergeCell ref="J2:N2"/>
    <mergeCell ref="A3:E3"/>
    <mergeCell ref="A4:E4"/>
    <mergeCell ref="M23:O23"/>
    <mergeCell ref="J3:N3"/>
    <mergeCell ref="J4:N4"/>
    <mergeCell ref="F13:G13"/>
    <mergeCell ref="H13:I13"/>
    <mergeCell ref="J13:L13"/>
    <mergeCell ref="J5:N5"/>
    <mergeCell ref="J6:N6"/>
    <mergeCell ref="H12:I12"/>
    <mergeCell ref="F12:G12"/>
    <mergeCell ref="D17:D18"/>
    <mergeCell ref="A9:D9"/>
    <mergeCell ref="A5:E5"/>
    <mergeCell ref="A6:E6"/>
    <mergeCell ref="A7:E7"/>
    <mergeCell ref="A8:C8"/>
    <mergeCell ref="Q5:R5"/>
    <mergeCell ref="Q2:Q3"/>
    <mergeCell ref="Q4:R4"/>
    <mergeCell ref="H39:H40"/>
    <mergeCell ref="J39:K40"/>
    <mergeCell ref="M39:M40"/>
    <mergeCell ref="O40:P40"/>
    <mergeCell ref="O39:P39"/>
    <mergeCell ref="I17:I18"/>
    <mergeCell ref="J17:K18"/>
    <mergeCell ref="L17:L18"/>
    <mergeCell ref="M17:N18"/>
    <mergeCell ref="Q39:Q40"/>
    <mergeCell ref="I29:J29"/>
    <mergeCell ref="K29:L29"/>
    <mergeCell ref="L27:M27"/>
    <mergeCell ref="I27:K27"/>
    <mergeCell ref="J25:L25"/>
    <mergeCell ref="I33:J33"/>
    <mergeCell ref="K33:L33"/>
    <mergeCell ref="G7:M7"/>
    <mergeCell ref="M10:N10"/>
    <mergeCell ref="I15:I16"/>
    <mergeCell ref="H15:H16"/>
  </mergeCells>
  <phoneticPr fontId="25"/>
  <dataValidations count="5">
    <dataValidation type="list" showInputMessage="1" showErrorMessage="1" promptTitle="注意" prompt="煙突傘が有る場合は「1」を、煙突傘が無い場合は「0」を選んでください。" sqref="S4" xr:uid="{00000000-0002-0000-0000-000000000000}">
      <formula1>"0,1"</formula1>
    </dataValidation>
    <dataValidation allowBlank="1" showInputMessage="1" showErrorMessage="1" errorTitle="警告" error="数値を入力してください！！" promptTitle="注意" prompt="断面形状が角型の場合のみ入力してください。丸型の場合は不要です。" sqref="S2:S3" xr:uid="{00000000-0002-0000-0000-000001000000}"/>
    <dataValidation type="decimal" operator="greaterThanOrEqual" allowBlank="1" showInputMessage="1" showErrorMessage="1" errorTitle="警告" error="数値を入力してください！！" promptTitle="注意" prompt="断面形状が丸形の場合のみ入力してください。核型の場合は不要です。" sqref="S1" xr:uid="{00000000-0002-0000-0000-000002000000}">
      <formula1>0</formula1>
    </dataValidation>
    <dataValidation type="list" showInputMessage="1" showErrorMessage="1" errorTitle="警告" error="0か1を選んでください！！" promptTitle="注意" prompt="煙突の断面形状が丸形の場合は「1」を、煙突の断面形状が角型の場合は「2」を選んでください。" sqref="O4" xr:uid="{00000000-0002-0000-0000-000003000000}">
      <formula1>"0,1"</formula1>
    </dataValidation>
    <dataValidation allowBlank="1" showInputMessage="1" showErrorMessage="1" sqref="G1:G2 O1:O3 G4:G5 O5:O6" xr:uid="{00000000-0002-0000-0000-000004000000}"/>
  </dataValidations>
  <pageMargins left="0.75" right="0.75" top="1" bottom="1" header="0.51200000000000001" footer="0.51200000000000001"/>
  <pageSetup paperSize="9" scale="76" orientation="portrait"/>
  <headerFooter alignWithMargins="0">
    <oddHeader>&amp;C&amp;"ＭＳ Ｐ明朝,標準"大気汚染防止法に基づくばい煙計算書(固体燃料)</oddHeader>
    <oddFooter>&amp;C&amp;P/&amp;N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81"/>
  <sheetViews>
    <sheetView topLeftCell="A50" zoomScaleNormal="100" workbookViewId="0">
      <selection activeCell="N68" sqref="N68"/>
    </sheetView>
  </sheetViews>
  <sheetFormatPr defaultRowHeight="14.25" x14ac:dyDescent="0.2"/>
  <cols>
    <col min="1" max="5" width="5.625" style="1" customWidth="1"/>
    <col min="6" max="6" width="0.75" style="1" customWidth="1"/>
    <col min="7" max="7" width="6.75" style="3" customWidth="1"/>
    <col min="8" max="8" width="1.875" style="1" customWidth="1"/>
    <col min="9" max="9" width="6.75" style="1" customWidth="1"/>
    <col min="10" max="10" width="0.75" style="1" customWidth="1"/>
    <col min="11" max="11" width="1.875" style="1" customWidth="1"/>
    <col min="12" max="13" width="5.625" style="1" customWidth="1"/>
    <col min="14" max="14" width="5.75" style="1" customWidth="1"/>
    <col min="15" max="15" width="5.625" style="1" customWidth="1"/>
    <col min="16" max="16" width="3.375" style="1" customWidth="1"/>
    <col min="17" max="17" width="17.25" style="1" customWidth="1"/>
    <col min="18" max="18" width="5.625" style="1" customWidth="1"/>
    <col min="19" max="19" width="4.375" style="2" customWidth="1"/>
    <col min="20" max="20" width="2.25" style="1" customWidth="1"/>
    <col min="21" max="16384" width="9" style="1"/>
  </cols>
  <sheetData>
    <row r="1" spans="1:21" ht="18.75" x14ac:dyDescent="0.2">
      <c r="A1" s="132" t="s">
        <v>0</v>
      </c>
      <c r="B1" s="132"/>
      <c r="C1" s="132"/>
      <c r="D1" s="132"/>
      <c r="E1" s="133"/>
      <c r="F1" s="14"/>
      <c r="G1" s="25"/>
      <c r="H1" s="14"/>
      <c r="I1" s="14" t="s">
        <v>6</v>
      </c>
      <c r="J1" s="132" t="s">
        <v>22</v>
      </c>
      <c r="K1" s="133"/>
      <c r="L1" s="133"/>
      <c r="M1" s="133"/>
      <c r="N1" s="133"/>
      <c r="O1" s="127"/>
      <c r="P1" s="14" t="s">
        <v>8</v>
      </c>
      <c r="Q1" s="7" t="s">
        <v>130</v>
      </c>
      <c r="R1" s="7" t="s">
        <v>132</v>
      </c>
      <c r="S1" s="21"/>
      <c r="T1" s="104" t="s">
        <v>134</v>
      </c>
    </row>
    <row r="2" spans="1:21" ht="16.5" customHeight="1" x14ac:dyDescent="0.2">
      <c r="A2" s="132" t="s">
        <v>1</v>
      </c>
      <c r="B2" s="132"/>
      <c r="C2" s="132"/>
      <c r="D2" s="132"/>
      <c r="E2" s="133"/>
      <c r="F2" s="14"/>
      <c r="G2" s="25"/>
      <c r="H2" s="14"/>
      <c r="I2" s="14" t="s">
        <v>6</v>
      </c>
      <c r="J2" s="132" t="s">
        <v>9</v>
      </c>
      <c r="K2" s="133"/>
      <c r="L2" s="133"/>
      <c r="M2" s="133"/>
      <c r="N2" s="133"/>
      <c r="O2" s="27"/>
      <c r="P2" s="14" t="s">
        <v>20</v>
      </c>
      <c r="Q2" s="132" t="s">
        <v>131</v>
      </c>
      <c r="R2" s="7" t="s">
        <v>128</v>
      </c>
      <c r="S2" s="21"/>
      <c r="T2" s="104" t="s">
        <v>134</v>
      </c>
    </row>
    <row r="3" spans="1:21" x14ac:dyDescent="0.2">
      <c r="A3" s="132" t="s">
        <v>4</v>
      </c>
      <c r="B3" s="132"/>
      <c r="C3" s="132"/>
      <c r="D3" s="132"/>
      <c r="E3" s="133"/>
      <c r="F3" s="6"/>
      <c r="G3" s="105" t="e">
        <f>$G$2/$G$1</f>
        <v>#DIV/0!</v>
      </c>
      <c r="H3" s="6"/>
      <c r="I3" s="6"/>
      <c r="J3" s="132" t="s">
        <v>10</v>
      </c>
      <c r="K3" s="133"/>
      <c r="L3" s="133"/>
      <c r="M3" s="133"/>
      <c r="N3" s="133"/>
      <c r="O3" s="19"/>
      <c r="P3" s="14" t="s">
        <v>21</v>
      </c>
      <c r="Q3" s="133"/>
      <c r="R3" s="24" t="s">
        <v>129</v>
      </c>
      <c r="S3" s="21"/>
      <c r="T3" s="74" t="s">
        <v>135</v>
      </c>
    </row>
    <row r="4" spans="1:21" x14ac:dyDescent="0.2">
      <c r="A4" s="132" t="s">
        <v>2</v>
      </c>
      <c r="B4" s="132"/>
      <c r="C4" s="132"/>
      <c r="D4" s="132"/>
      <c r="E4" s="133"/>
      <c r="F4" s="14"/>
      <c r="G4" s="25"/>
      <c r="H4" s="14"/>
      <c r="I4" s="14" t="s">
        <v>7</v>
      </c>
      <c r="J4" s="156" t="s">
        <v>230</v>
      </c>
      <c r="K4" s="156"/>
      <c r="L4" s="156"/>
      <c r="M4" s="156"/>
      <c r="N4" s="156"/>
      <c r="O4" s="27"/>
      <c r="P4" s="14"/>
      <c r="Q4" s="134" t="s">
        <v>133</v>
      </c>
      <c r="R4" s="134"/>
      <c r="S4" s="21"/>
      <c r="T4" s="6"/>
    </row>
    <row r="5" spans="1:21" x14ac:dyDescent="0.2">
      <c r="A5" s="132" t="s">
        <v>3</v>
      </c>
      <c r="B5" s="132"/>
      <c r="C5" s="132"/>
      <c r="D5" s="132"/>
      <c r="E5" s="133"/>
      <c r="F5" s="14"/>
      <c r="G5" s="25"/>
      <c r="H5" s="14"/>
      <c r="I5" s="14" t="s">
        <v>8</v>
      </c>
      <c r="J5" s="132" t="s">
        <v>11</v>
      </c>
      <c r="K5" s="132"/>
      <c r="L5" s="132"/>
      <c r="M5" s="132"/>
      <c r="N5" s="132"/>
      <c r="O5" s="27"/>
      <c r="P5" s="6"/>
      <c r="Q5" s="132"/>
      <c r="R5" s="132"/>
      <c r="S5" s="126"/>
      <c r="T5" s="106"/>
      <c r="U5" s="5"/>
    </row>
    <row r="6" spans="1:21" ht="15" customHeight="1" x14ac:dyDescent="0.2">
      <c r="A6" s="132" t="s">
        <v>14</v>
      </c>
      <c r="B6" s="132"/>
      <c r="C6" s="132"/>
      <c r="D6" s="132"/>
      <c r="E6" s="133"/>
      <c r="F6" s="6"/>
      <c r="G6" s="25"/>
      <c r="H6" s="6"/>
      <c r="I6" s="6"/>
      <c r="J6" s="159" t="s">
        <v>12</v>
      </c>
      <c r="K6" s="159"/>
      <c r="L6" s="159"/>
      <c r="M6" s="159"/>
      <c r="N6" s="159"/>
      <c r="O6" s="19"/>
      <c r="P6" s="6"/>
      <c r="Q6" s="8"/>
      <c r="R6" s="8"/>
      <c r="S6" s="6"/>
      <c r="T6" s="6"/>
    </row>
    <row r="7" spans="1:21" ht="14.25" customHeight="1" x14ac:dyDescent="0.2">
      <c r="A7" s="132" t="s">
        <v>5</v>
      </c>
      <c r="B7" s="132"/>
      <c r="C7" s="132"/>
      <c r="D7" s="132"/>
      <c r="E7" s="133"/>
      <c r="F7" s="6"/>
      <c r="G7" s="107">
        <v>1.75</v>
      </c>
      <c r="H7" s="6"/>
      <c r="I7" s="6"/>
      <c r="J7" s="108"/>
      <c r="K7" s="109"/>
      <c r="L7" s="109"/>
      <c r="M7" s="109"/>
      <c r="N7" s="109"/>
      <c r="O7" s="150"/>
      <c r="P7" s="151"/>
      <c r="Q7" s="151"/>
      <c r="R7" s="30"/>
      <c r="S7" s="6"/>
      <c r="T7" s="6"/>
    </row>
    <row r="8" spans="1:21" x14ac:dyDescent="0.2">
      <c r="A8" s="132"/>
      <c r="B8" s="132"/>
      <c r="C8" s="132"/>
      <c r="D8" s="132"/>
      <c r="E8" s="133"/>
      <c r="F8" s="6"/>
      <c r="G8" s="150"/>
      <c r="H8" s="151"/>
      <c r="I8" s="151"/>
      <c r="J8" s="152"/>
      <c r="K8" s="152"/>
      <c r="L8" s="152"/>
      <c r="M8" s="152"/>
      <c r="N8" s="30"/>
      <c r="O8" s="30"/>
      <c r="P8" s="33"/>
      <c r="Q8" s="30"/>
      <c r="R8" s="30"/>
      <c r="S8" s="6"/>
      <c r="T8" s="6"/>
    </row>
    <row r="9" spans="1:21" x14ac:dyDescent="0.2">
      <c r="A9" s="160" t="s">
        <v>58</v>
      </c>
      <c r="B9" s="161"/>
      <c r="C9" s="161"/>
      <c r="D9" s="6"/>
      <c r="E9" s="6"/>
      <c r="F9" s="6"/>
      <c r="G9" s="36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6"/>
      <c r="T9" s="6"/>
    </row>
    <row r="10" spans="1:21" x14ac:dyDescent="0.2">
      <c r="A10" s="142" t="s">
        <v>13</v>
      </c>
      <c r="B10" s="143"/>
      <c r="C10" s="143"/>
      <c r="D10" s="143"/>
      <c r="E10" s="6"/>
      <c r="F10" s="6"/>
      <c r="G10" s="55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1" x14ac:dyDescent="0.2">
      <c r="A11" s="133" t="s">
        <v>17</v>
      </c>
      <c r="B11" s="133"/>
      <c r="C11" s="133"/>
      <c r="D11" s="133"/>
      <c r="E11" s="143"/>
      <c r="F11" s="12" t="s">
        <v>16</v>
      </c>
      <c r="G11" s="110">
        <f>(O6)*9</f>
        <v>0</v>
      </c>
      <c r="H11" s="12" t="s">
        <v>15</v>
      </c>
      <c r="I11" s="111">
        <f>O5</f>
        <v>0</v>
      </c>
      <c r="J11" s="12" t="s">
        <v>18</v>
      </c>
      <c r="K11" s="12" t="s">
        <v>19</v>
      </c>
      <c r="L11" s="112">
        <f>G4-600*(G11+I11)</f>
        <v>0</v>
      </c>
      <c r="M11" s="142" t="s">
        <v>7</v>
      </c>
      <c r="N11" s="143"/>
      <c r="O11" s="6"/>
      <c r="P11" s="33"/>
      <c r="Q11" s="33"/>
      <c r="R11" s="33"/>
      <c r="S11" s="6"/>
      <c r="T11" s="33"/>
    </row>
    <row r="12" spans="1:21" x14ac:dyDescent="0.15">
      <c r="A12" s="142" t="s">
        <v>23</v>
      </c>
      <c r="B12" s="143"/>
      <c r="C12" s="143"/>
      <c r="D12" s="143"/>
      <c r="E12" s="143"/>
      <c r="F12" s="143"/>
      <c r="G12" s="143"/>
      <c r="H12" s="6"/>
      <c r="I12" s="6"/>
      <c r="J12" s="6"/>
      <c r="K12" s="6"/>
      <c r="L12" s="6"/>
      <c r="M12" s="6"/>
      <c r="N12" s="6"/>
      <c r="O12" s="6"/>
      <c r="P12" s="113"/>
      <c r="Q12" s="33"/>
      <c r="R12" s="33"/>
      <c r="S12" s="6"/>
      <c r="T12" s="33"/>
    </row>
    <row r="13" spans="1:21" ht="18.75" x14ac:dyDescent="0.15">
      <c r="A13" s="14"/>
      <c r="B13" s="158" t="s">
        <v>24</v>
      </c>
      <c r="C13" s="157"/>
      <c r="D13" s="114" t="s">
        <v>26</v>
      </c>
      <c r="E13" s="114" t="s">
        <v>30</v>
      </c>
      <c r="F13" s="157" t="s">
        <v>27</v>
      </c>
      <c r="G13" s="157"/>
      <c r="H13" s="158" t="s">
        <v>31</v>
      </c>
      <c r="I13" s="158"/>
      <c r="J13" s="158" t="s">
        <v>28</v>
      </c>
      <c r="K13" s="157"/>
      <c r="L13" s="157"/>
      <c r="M13" s="6"/>
      <c r="N13" s="6"/>
      <c r="O13" s="6"/>
      <c r="P13" s="113"/>
      <c r="Q13" s="33"/>
      <c r="R13" s="33"/>
      <c r="S13" s="6"/>
      <c r="T13" s="33"/>
    </row>
    <row r="14" spans="1:21" ht="16.5" x14ac:dyDescent="0.15">
      <c r="A14" s="14"/>
      <c r="B14" s="158" t="s">
        <v>25</v>
      </c>
      <c r="C14" s="157"/>
      <c r="D14" s="114">
        <v>0.85</v>
      </c>
      <c r="E14" s="115">
        <v>2</v>
      </c>
      <c r="F14" s="157">
        <v>1.1100000000000001</v>
      </c>
      <c r="G14" s="157"/>
      <c r="H14" s="158">
        <v>0</v>
      </c>
      <c r="I14" s="158"/>
      <c r="J14" s="158" t="s">
        <v>29</v>
      </c>
      <c r="K14" s="157"/>
      <c r="L14" s="157"/>
      <c r="M14" s="6"/>
      <c r="N14" s="6"/>
      <c r="O14" s="6"/>
      <c r="P14" s="113"/>
      <c r="Q14" s="33"/>
      <c r="R14" s="33"/>
      <c r="S14" s="116"/>
      <c r="T14" s="33"/>
    </row>
    <row r="15" spans="1:21" x14ac:dyDescent="0.15">
      <c r="A15" s="14"/>
      <c r="B15" s="46"/>
      <c r="C15" s="41"/>
      <c r="D15" s="41"/>
      <c r="E15" s="50"/>
      <c r="F15" s="41"/>
      <c r="G15" s="41"/>
      <c r="H15" s="46"/>
      <c r="I15" s="46"/>
      <c r="J15" s="46"/>
      <c r="K15" s="41"/>
      <c r="L15" s="41"/>
      <c r="M15" s="6"/>
      <c r="N15" s="6"/>
      <c r="O15" s="6"/>
      <c r="P15" s="113"/>
      <c r="Q15" s="33"/>
      <c r="R15" s="33"/>
      <c r="S15" s="116"/>
      <c r="T15" s="33"/>
    </row>
    <row r="16" spans="1:21" x14ac:dyDescent="0.2">
      <c r="A16" s="133" t="s">
        <v>32</v>
      </c>
      <c r="B16" s="133"/>
      <c r="C16" s="39" t="s">
        <v>33</v>
      </c>
      <c r="D16" s="142" t="s">
        <v>35</v>
      </c>
      <c r="E16" s="141">
        <f>$D$14</f>
        <v>0.85</v>
      </c>
      <c r="F16" s="6"/>
      <c r="G16" s="117">
        <f>$L$11</f>
        <v>0</v>
      </c>
      <c r="H16" s="134" t="s">
        <v>15</v>
      </c>
      <c r="I16" s="153">
        <f>$E$14</f>
        <v>2</v>
      </c>
      <c r="J16" s="142" t="s">
        <v>34</v>
      </c>
      <c r="K16" s="143"/>
      <c r="L16" s="144">
        <f>(E16*L11/1000)+E14</f>
        <v>2</v>
      </c>
      <c r="M16" s="145" t="s">
        <v>36</v>
      </c>
      <c r="N16" s="145"/>
      <c r="O16" s="6"/>
      <c r="P16" s="33"/>
      <c r="Q16" s="33"/>
      <c r="R16" s="33"/>
      <c r="S16" s="41"/>
      <c r="T16" s="33"/>
    </row>
    <row r="17" spans="1:20" x14ac:dyDescent="0.2">
      <c r="A17" s="133"/>
      <c r="B17" s="133"/>
      <c r="C17" s="13">
        <v>1000</v>
      </c>
      <c r="D17" s="143"/>
      <c r="E17" s="141"/>
      <c r="F17" s="6"/>
      <c r="G17" s="55">
        <v>1000</v>
      </c>
      <c r="H17" s="136"/>
      <c r="I17" s="154"/>
      <c r="J17" s="143"/>
      <c r="K17" s="143"/>
      <c r="L17" s="144"/>
      <c r="M17" s="145"/>
      <c r="N17" s="145"/>
      <c r="O17" s="6"/>
      <c r="P17" s="33"/>
      <c r="Q17" s="33"/>
      <c r="R17" s="33"/>
      <c r="S17" s="41"/>
      <c r="T17" s="33"/>
    </row>
    <row r="18" spans="1:20" x14ac:dyDescent="0.2">
      <c r="A18" s="133" t="s">
        <v>37</v>
      </c>
      <c r="B18" s="133"/>
      <c r="C18" s="39" t="s">
        <v>33</v>
      </c>
      <c r="D18" s="142" t="s">
        <v>38</v>
      </c>
      <c r="E18" s="141">
        <f>$F$14</f>
        <v>1.1100000000000001</v>
      </c>
      <c r="F18" s="6"/>
      <c r="G18" s="117">
        <f>$L$11</f>
        <v>0</v>
      </c>
      <c r="H18" s="134" t="s">
        <v>15</v>
      </c>
      <c r="I18" s="209">
        <f>$H$14</f>
        <v>0</v>
      </c>
      <c r="J18" s="142" t="s">
        <v>34</v>
      </c>
      <c r="K18" s="143"/>
      <c r="L18" s="144">
        <f>($E$18*$G$18/1000)+$I$18</f>
        <v>0</v>
      </c>
      <c r="M18" s="145" t="s">
        <v>36</v>
      </c>
      <c r="N18" s="145"/>
      <c r="O18" s="6"/>
      <c r="P18" s="6"/>
      <c r="Q18" s="6"/>
      <c r="R18" s="6"/>
      <c r="S18" s="13"/>
      <c r="T18" s="6"/>
    </row>
    <row r="19" spans="1:20" x14ac:dyDescent="0.2">
      <c r="A19" s="133"/>
      <c r="B19" s="133"/>
      <c r="C19" s="13">
        <v>1000</v>
      </c>
      <c r="D19" s="143"/>
      <c r="E19" s="141"/>
      <c r="F19" s="6"/>
      <c r="G19" s="55">
        <v>1000</v>
      </c>
      <c r="H19" s="136"/>
      <c r="I19" s="209"/>
      <c r="J19" s="143"/>
      <c r="K19" s="143"/>
      <c r="L19" s="144"/>
      <c r="M19" s="145"/>
      <c r="N19" s="145"/>
      <c r="O19" s="6"/>
      <c r="P19" s="6"/>
      <c r="Q19" s="6"/>
      <c r="R19" s="6"/>
      <c r="S19" s="13"/>
      <c r="T19" s="6"/>
    </row>
    <row r="20" spans="1:20" x14ac:dyDescent="0.2">
      <c r="A20" s="142" t="s">
        <v>39</v>
      </c>
      <c r="B20" s="143"/>
      <c r="C20" s="143"/>
      <c r="D20" s="6"/>
      <c r="E20" s="6"/>
      <c r="F20" s="6"/>
      <c r="G20" s="55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13"/>
      <c r="T20" s="6"/>
    </row>
    <row r="21" spans="1:20" x14ac:dyDescent="0.2">
      <c r="A21" s="133" t="s">
        <v>40</v>
      </c>
      <c r="B21" s="133"/>
      <c r="C21" s="140">
        <v>21</v>
      </c>
      <c r="D21" s="163"/>
      <c r="E21" s="164">
        <v>21</v>
      </c>
      <c r="F21" s="165"/>
      <c r="G21" s="165"/>
      <c r="H21" s="134" t="s">
        <v>19</v>
      </c>
      <c r="I21" s="141">
        <f>21/(21-$O$1)</f>
        <v>1</v>
      </c>
      <c r="J21" s="14"/>
      <c r="K21" s="6"/>
      <c r="L21" s="52"/>
      <c r="M21" s="18"/>
      <c r="N21" s="18"/>
      <c r="O21" s="6"/>
      <c r="P21" s="6"/>
      <c r="Q21" s="6"/>
      <c r="R21" s="6"/>
      <c r="S21" s="13"/>
      <c r="T21" s="6"/>
    </row>
    <row r="22" spans="1:20" ht="16.5" x14ac:dyDescent="0.2">
      <c r="A22" s="133"/>
      <c r="B22" s="133"/>
      <c r="C22" s="134" t="s">
        <v>41</v>
      </c>
      <c r="D22" s="143"/>
      <c r="E22" s="132" t="s">
        <v>42</v>
      </c>
      <c r="F22" s="133"/>
      <c r="G22" s="118">
        <f>O1</f>
        <v>0</v>
      </c>
      <c r="H22" s="136"/>
      <c r="I22" s="141"/>
      <c r="J22" s="6"/>
      <c r="K22" s="6"/>
      <c r="L22" s="52"/>
      <c r="M22" s="18"/>
      <c r="N22" s="18"/>
      <c r="O22" s="6"/>
      <c r="P22" s="6"/>
      <c r="Q22" s="6"/>
      <c r="R22" s="6"/>
      <c r="S22" s="13"/>
      <c r="T22" s="6"/>
    </row>
    <row r="23" spans="1:20" x14ac:dyDescent="0.2">
      <c r="A23" s="142" t="s">
        <v>43</v>
      </c>
      <c r="B23" s="143"/>
      <c r="C23" s="143"/>
      <c r="D23" s="143"/>
      <c r="E23" s="143"/>
      <c r="F23" s="6"/>
      <c r="G23" s="55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13"/>
      <c r="T23" s="6"/>
    </row>
    <row r="24" spans="1:20" ht="18.75" x14ac:dyDescent="0.2">
      <c r="A24" s="133" t="s">
        <v>44</v>
      </c>
      <c r="B24" s="143"/>
      <c r="C24" s="143"/>
      <c r="D24" s="143"/>
      <c r="E24" s="42">
        <f>$L$18</f>
        <v>0</v>
      </c>
      <c r="F24" s="206">
        <f>I21</f>
        <v>1</v>
      </c>
      <c r="G24" s="207"/>
      <c r="H24" s="57" t="s">
        <v>45</v>
      </c>
      <c r="I24" s="58">
        <f>$L$16</f>
        <v>2</v>
      </c>
      <c r="J24" s="134" t="s">
        <v>34</v>
      </c>
      <c r="K24" s="136"/>
      <c r="L24" s="52">
        <f>$L$18+(($I$21-1)*$L$16)</f>
        <v>0</v>
      </c>
      <c r="M24" s="145" t="s">
        <v>46</v>
      </c>
      <c r="N24" s="145"/>
      <c r="O24" s="143"/>
      <c r="P24" s="6"/>
      <c r="Q24" s="6"/>
      <c r="R24" s="6"/>
      <c r="S24" s="13"/>
      <c r="T24" s="6"/>
    </row>
    <row r="25" spans="1:20" x14ac:dyDescent="0.2">
      <c r="A25" s="142" t="s">
        <v>47</v>
      </c>
      <c r="B25" s="143"/>
      <c r="C25" s="143"/>
      <c r="D25" s="143"/>
      <c r="E25" s="143"/>
      <c r="F25" s="6"/>
      <c r="G25" s="55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13"/>
      <c r="T25" s="6"/>
    </row>
    <row r="26" spans="1:20" ht="18.75" x14ac:dyDescent="0.2">
      <c r="A26" s="133" t="s">
        <v>48</v>
      </c>
      <c r="B26" s="143"/>
      <c r="C26" s="143"/>
      <c r="D26" s="143"/>
      <c r="E26" s="42">
        <f>$L$24</f>
        <v>0</v>
      </c>
      <c r="F26" s="169">
        <f>11.2*$O$6+1.24*$O$5</f>
        <v>0</v>
      </c>
      <c r="G26" s="170"/>
      <c r="H26" s="12" t="s">
        <v>49</v>
      </c>
      <c r="I26" s="58">
        <f>E26-F26</f>
        <v>0</v>
      </c>
      <c r="J26" s="149" t="s">
        <v>29</v>
      </c>
      <c r="K26" s="145"/>
      <c r="L26" s="145"/>
      <c r="M26" s="18"/>
      <c r="N26" s="18"/>
      <c r="O26" s="6"/>
      <c r="P26" s="6"/>
      <c r="Q26" s="6"/>
      <c r="R26" s="6"/>
      <c r="S26" s="13"/>
      <c r="T26" s="6"/>
    </row>
    <row r="27" spans="1:20" x14ac:dyDescent="0.2">
      <c r="A27" s="142" t="s">
        <v>50</v>
      </c>
      <c r="B27" s="143"/>
      <c r="C27" s="143"/>
      <c r="D27" s="143"/>
      <c r="E27" s="143"/>
      <c r="F27" s="6"/>
      <c r="G27" s="55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13"/>
      <c r="T27" s="6"/>
    </row>
    <row r="28" spans="1:20" ht="18.75" x14ac:dyDescent="0.2">
      <c r="A28" s="133" t="s">
        <v>51</v>
      </c>
      <c r="B28" s="143"/>
      <c r="C28" s="143"/>
      <c r="D28" s="143"/>
      <c r="E28" s="56">
        <f>$G$1</f>
        <v>0</v>
      </c>
      <c r="F28" s="167">
        <f>$G$6</f>
        <v>0</v>
      </c>
      <c r="G28" s="168"/>
      <c r="H28" s="12" t="s">
        <v>45</v>
      </c>
      <c r="I28" s="58">
        <f>$L$24</f>
        <v>0</v>
      </c>
      <c r="J28" s="134" t="s">
        <v>34</v>
      </c>
      <c r="K28" s="136"/>
      <c r="L28" s="208">
        <f>$G$1*$G$6*$L$24</f>
        <v>0</v>
      </c>
      <c r="M28" s="145"/>
      <c r="N28" s="18"/>
      <c r="O28" s="18"/>
      <c r="P28" s="6"/>
      <c r="Q28" s="6"/>
      <c r="R28" s="56"/>
      <c r="S28" s="13"/>
      <c r="T28" s="6"/>
    </row>
    <row r="29" spans="1:20" x14ac:dyDescent="0.2">
      <c r="A29" s="142" t="s">
        <v>52</v>
      </c>
      <c r="B29" s="143"/>
      <c r="C29" s="143"/>
      <c r="D29" s="143"/>
      <c r="E29" s="143"/>
      <c r="F29" s="6"/>
      <c r="G29" s="55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13"/>
      <c r="T29" s="6"/>
    </row>
    <row r="30" spans="1:20" ht="18.75" x14ac:dyDescent="0.2">
      <c r="A30" s="133" t="s">
        <v>53</v>
      </c>
      <c r="B30" s="143"/>
      <c r="C30" s="143"/>
      <c r="D30" s="143"/>
      <c r="E30" s="171">
        <f>$L$28</f>
        <v>0</v>
      </c>
      <c r="F30" s="136"/>
      <c r="G30" s="119" t="e">
        <f>$G$2/$G$1</f>
        <v>#DIV/0!</v>
      </c>
      <c r="H30" s="12" t="s">
        <v>19</v>
      </c>
      <c r="I30" s="141" t="e">
        <f>$E$30*$G$30</f>
        <v>#DIV/0!</v>
      </c>
      <c r="J30" s="136"/>
      <c r="K30" s="147" t="s">
        <v>180</v>
      </c>
      <c r="L30" s="147"/>
      <c r="M30" s="18"/>
      <c r="N30" s="18"/>
      <c r="O30" s="18"/>
      <c r="P30" s="6"/>
      <c r="Q30" s="6"/>
      <c r="R30" s="56"/>
      <c r="S30" s="13"/>
      <c r="T30" s="6"/>
    </row>
    <row r="31" spans="1:20" x14ac:dyDescent="0.2">
      <c r="A31" s="142" t="s">
        <v>54</v>
      </c>
      <c r="B31" s="143"/>
      <c r="C31" s="143"/>
      <c r="D31" s="143"/>
      <c r="E31" s="143"/>
      <c r="F31" s="6"/>
      <c r="G31" s="55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13"/>
      <c r="T31" s="6"/>
    </row>
    <row r="32" spans="1:20" ht="18.75" x14ac:dyDescent="0.2">
      <c r="A32" s="133" t="s">
        <v>55</v>
      </c>
      <c r="B32" s="143"/>
      <c r="C32" s="143"/>
      <c r="D32" s="143"/>
      <c r="E32" s="56">
        <f>$G$1</f>
        <v>0</v>
      </c>
      <c r="F32" s="167">
        <f>$G$6</f>
        <v>0</v>
      </c>
      <c r="G32" s="168"/>
      <c r="H32" s="12" t="s">
        <v>45</v>
      </c>
      <c r="I32" s="58">
        <f>$I$26</f>
        <v>0</v>
      </c>
      <c r="J32" s="134" t="s">
        <v>34</v>
      </c>
      <c r="K32" s="136"/>
      <c r="L32" s="208">
        <f>$G$1*$G$6*$I$26</f>
        <v>0</v>
      </c>
      <c r="M32" s="145"/>
      <c r="N32" s="18"/>
      <c r="O32" s="18"/>
      <c r="P32" s="6"/>
      <c r="Q32" s="6"/>
      <c r="R32" s="56"/>
      <c r="S32" s="13"/>
      <c r="T32" s="6"/>
    </row>
    <row r="33" spans="1:20" x14ac:dyDescent="0.2">
      <c r="A33" s="142" t="s">
        <v>56</v>
      </c>
      <c r="B33" s="143"/>
      <c r="C33" s="143"/>
      <c r="D33" s="143"/>
      <c r="E33" s="143"/>
      <c r="F33" s="6"/>
      <c r="G33" s="55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13"/>
      <c r="T33" s="6"/>
    </row>
    <row r="34" spans="1:20" ht="18.75" x14ac:dyDescent="0.2">
      <c r="A34" s="133" t="s">
        <v>57</v>
      </c>
      <c r="B34" s="143"/>
      <c r="C34" s="143"/>
      <c r="D34" s="143"/>
      <c r="E34" s="171">
        <f>$L$32</f>
        <v>0</v>
      </c>
      <c r="F34" s="136"/>
      <c r="G34" s="119" t="e">
        <f>$G$2/$G$1</f>
        <v>#DIV/0!</v>
      </c>
      <c r="H34" s="12" t="s">
        <v>19</v>
      </c>
      <c r="I34" s="141" t="e">
        <f>$E$34*$G$34</f>
        <v>#DIV/0!</v>
      </c>
      <c r="J34" s="136"/>
      <c r="K34" s="147" t="s">
        <v>60</v>
      </c>
      <c r="L34" s="147"/>
      <c r="M34" s="18"/>
      <c r="N34" s="18"/>
      <c r="O34" s="18"/>
      <c r="P34" s="6"/>
      <c r="Q34" s="6"/>
      <c r="R34" s="56"/>
      <c r="S34" s="13"/>
      <c r="T34" s="6"/>
    </row>
    <row r="35" spans="1:20" x14ac:dyDescent="0.2">
      <c r="A35" s="6"/>
      <c r="B35" s="6"/>
      <c r="C35" s="6"/>
      <c r="D35" s="6"/>
      <c r="E35" s="6"/>
      <c r="F35" s="6"/>
      <c r="G35" s="55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13"/>
      <c r="T35" s="6"/>
    </row>
    <row r="36" spans="1:20" x14ac:dyDescent="0.2">
      <c r="A36" s="160" t="s">
        <v>59</v>
      </c>
      <c r="B36" s="143"/>
      <c r="C36" s="6"/>
      <c r="D36" s="6"/>
      <c r="E36" s="6"/>
      <c r="F36" s="6"/>
      <c r="G36" s="55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13"/>
      <c r="T36" s="6"/>
    </row>
    <row r="37" spans="1:20" x14ac:dyDescent="0.2">
      <c r="A37" s="166" t="s">
        <v>126</v>
      </c>
      <c r="B37" s="143"/>
      <c r="C37" s="143"/>
      <c r="D37" s="6"/>
      <c r="E37" s="6"/>
      <c r="F37" s="6"/>
      <c r="G37" s="55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13"/>
      <c r="T37" s="6"/>
    </row>
    <row r="38" spans="1:20" ht="17.25" x14ac:dyDescent="0.2">
      <c r="A38" s="133" t="s">
        <v>127</v>
      </c>
      <c r="B38" s="133"/>
      <c r="C38" s="133"/>
      <c r="D38" s="65">
        <f>IF(O4=0,S1*S1/4*3.14,S2*S3)</f>
        <v>0</v>
      </c>
      <c r="E38" s="66" t="s">
        <v>136</v>
      </c>
      <c r="F38" s="6"/>
      <c r="G38" s="13"/>
      <c r="H38" s="6"/>
      <c r="I38" s="54"/>
      <c r="J38" s="6"/>
      <c r="K38" s="6"/>
      <c r="L38" s="52"/>
      <c r="M38" s="61"/>
      <c r="N38" s="61"/>
      <c r="O38" s="6"/>
      <c r="P38" s="6"/>
      <c r="Q38" s="6"/>
      <c r="R38" s="6"/>
      <c r="S38" s="13"/>
      <c r="T38" s="6"/>
    </row>
    <row r="39" spans="1:20" x14ac:dyDescent="0.2">
      <c r="A39" s="166" t="s">
        <v>137</v>
      </c>
      <c r="B39" s="143"/>
      <c r="C39" s="143"/>
      <c r="D39" s="6"/>
      <c r="E39" s="6"/>
      <c r="F39" s="6"/>
      <c r="G39" s="55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13"/>
      <c r="T39" s="6"/>
    </row>
    <row r="40" spans="1:20" ht="14.25" customHeight="1" x14ac:dyDescent="0.2">
      <c r="A40" s="133" t="s">
        <v>138</v>
      </c>
      <c r="B40" s="133"/>
      <c r="C40" s="133"/>
      <c r="D40" s="39" t="s">
        <v>140</v>
      </c>
      <c r="E40" s="137" t="s">
        <v>142</v>
      </c>
      <c r="F40" s="140" t="s">
        <v>141</v>
      </c>
      <c r="G40" s="140"/>
      <c r="H40" s="135" t="s">
        <v>142</v>
      </c>
      <c r="I40" s="39">
        <v>1</v>
      </c>
      <c r="J40" s="135" t="s">
        <v>143</v>
      </c>
      <c r="K40" s="136"/>
      <c r="L40" s="120">
        <f>L28</f>
        <v>0</v>
      </c>
      <c r="M40" s="137" t="s">
        <v>142</v>
      </c>
      <c r="N40" s="39">
        <f>273+O2</f>
        <v>273</v>
      </c>
      <c r="O40" s="139">
        <v>1</v>
      </c>
      <c r="P40" s="140"/>
      <c r="Q40" s="146" t="e">
        <f>(L40/L41)*(N40/N41)*(1/3600)</f>
        <v>#DIV/0!</v>
      </c>
      <c r="R40" s="6"/>
      <c r="S40" s="13"/>
      <c r="T40" s="6"/>
    </row>
    <row r="41" spans="1:20" x14ac:dyDescent="0.2">
      <c r="A41" s="143"/>
      <c r="B41" s="143"/>
      <c r="C41" s="143"/>
      <c r="D41" s="13" t="s">
        <v>139</v>
      </c>
      <c r="E41" s="136"/>
      <c r="F41" s="172">
        <v>273</v>
      </c>
      <c r="G41" s="172"/>
      <c r="H41" s="136"/>
      <c r="I41" s="13">
        <v>3600</v>
      </c>
      <c r="J41" s="136"/>
      <c r="K41" s="136"/>
      <c r="L41" s="78">
        <f>D38</f>
        <v>0</v>
      </c>
      <c r="M41" s="136"/>
      <c r="N41" s="40">
        <v>273</v>
      </c>
      <c r="O41" s="138">
        <v>3600</v>
      </c>
      <c r="P41" s="138"/>
      <c r="Q41" s="146"/>
      <c r="R41" s="6"/>
      <c r="S41" s="13"/>
      <c r="T41" s="6"/>
    </row>
    <row r="42" spans="1:20" x14ac:dyDescent="0.2">
      <c r="A42" s="166" t="s">
        <v>144</v>
      </c>
      <c r="B42" s="143"/>
      <c r="C42" s="143"/>
      <c r="D42" s="6"/>
      <c r="E42" s="6"/>
      <c r="F42" s="6"/>
      <c r="G42" s="55"/>
      <c r="H42" s="6"/>
      <c r="I42" s="6"/>
      <c r="J42" s="6"/>
      <c r="K42" s="6"/>
      <c r="L42" s="6"/>
      <c r="M42" s="6"/>
      <c r="N42" s="6"/>
      <c r="O42" s="6"/>
      <c r="P42" s="6"/>
      <c r="Q42" s="33"/>
      <c r="R42" s="6"/>
      <c r="S42" s="13"/>
      <c r="T42" s="6"/>
    </row>
    <row r="43" spans="1:20" ht="17.25" x14ac:dyDescent="0.2">
      <c r="A43" s="133" t="s">
        <v>145</v>
      </c>
      <c r="B43" s="133"/>
      <c r="C43" s="133"/>
      <c r="D43" s="143" t="s">
        <v>146</v>
      </c>
      <c r="E43" s="143"/>
      <c r="F43" s="143"/>
      <c r="G43" s="70" t="e">
        <f>Q40</f>
        <v>#DIV/0!</v>
      </c>
      <c r="H43" s="67" t="s">
        <v>142</v>
      </c>
      <c r="I43" s="71" t="e">
        <f>G3</f>
        <v>#DIV/0!</v>
      </c>
      <c r="J43" s="135" t="s">
        <v>143</v>
      </c>
      <c r="K43" s="136"/>
      <c r="L43" s="72" t="e">
        <f>G43*I43</f>
        <v>#DIV/0!</v>
      </c>
      <c r="M43" s="64" t="s">
        <v>147</v>
      </c>
      <c r="N43" s="6"/>
      <c r="O43" s="6"/>
      <c r="P43" s="6"/>
      <c r="Q43" s="6"/>
      <c r="R43" s="6"/>
      <c r="S43" s="13"/>
      <c r="T43" s="6"/>
    </row>
    <row r="44" spans="1:20" x14ac:dyDescent="0.2">
      <c r="A44" s="6"/>
      <c r="B44" s="6"/>
      <c r="C44" s="6"/>
      <c r="D44" s="6"/>
      <c r="E44" s="6"/>
      <c r="F44" s="6"/>
      <c r="G44" s="55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13"/>
      <c r="T44" s="6"/>
    </row>
    <row r="45" spans="1:20" x14ac:dyDescent="0.2">
      <c r="A45" s="160" t="s">
        <v>148</v>
      </c>
      <c r="B45" s="143"/>
      <c r="C45" s="143"/>
      <c r="D45" s="143"/>
      <c r="E45" s="143"/>
      <c r="F45" s="6"/>
      <c r="G45" s="55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13"/>
      <c r="T45" s="6"/>
    </row>
    <row r="46" spans="1:20" x14ac:dyDescent="0.2">
      <c r="A46" s="166" t="s">
        <v>149</v>
      </c>
      <c r="B46" s="143"/>
      <c r="C46" s="143"/>
      <c r="D46" s="143"/>
      <c r="E46" s="143"/>
      <c r="F46" s="6"/>
      <c r="G46" s="55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13"/>
      <c r="T46" s="6"/>
    </row>
    <row r="47" spans="1:20" ht="18.75" x14ac:dyDescent="0.2">
      <c r="A47" s="6"/>
      <c r="B47" s="143" t="s">
        <v>150</v>
      </c>
      <c r="C47" s="18">
        <v>1.36</v>
      </c>
      <c r="D47" s="6" t="s">
        <v>151</v>
      </c>
      <c r="E47" s="6"/>
      <c r="F47" s="6"/>
      <c r="G47" s="39">
        <v>1.36</v>
      </c>
      <c r="H47" s="163" t="e">
        <f>Q40*L28</f>
        <v>#DIV/0!</v>
      </c>
      <c r="I47" s="163"/>
      <c r="J47" s="135" t="s">
        <v>143</v>
      </c>
      <c r="K47" s="136"/>
      <c r="L47" s="144" t="e">
        <f>(1.36*((L28*Q40)^0.5))/(100+(258/H49))</f>
        <v>#DIV/0!</v>
      </c>
      <c r="M47" s="166" t="s">
        <v>166</v>
      </c>
      <c r="N47" s="6"/>
      <c r="O47" s="6"/>
      <c r="P47" s="6"/>
      <c r="Q47" s="6"/>
      <c r="R47" s="6"/>
      <c r="S47" s="13"/>
      <c r="T47" s="6"/>
    </row>
    <row r="48" spans="1:20" x14ac:dyDescent="0.2">
      <c r="A48" s="6"/>
      <c r="B48" s="143"/>
      <c r="C48" s="179" t="s">
        <v>152</v>
      </c>
      <c r="D48" s="73">
        <v>258</v>
      </c>
      <c r="E48" s="6"/>
      <c r="F48" s="6"/>
      <c r="G48" s="180" t="s">
        <v>152</v>
      </c>
      <c r="H48" s="181">
        <v>258</v>
      </c>
      <c r="I48" s="182"/>
      <c r="J48" s="136"/>
      <c r="K48" s="136"/>
      <c r="L48" s="144"/>
      <c r="M48" s="143"/>
      <c r="N48" s="6"/>
      <c r="O48" s="6"/>
      <c r="P48" s="6"/>
      <c r="Q48" s="6"/>
      <c r="R48" s="6"/>
      <c r="S48" s="13"/>
      <c r="T48" s="6"/>
    </row>
    <row r="49" spans="1:20" x14ac:dyDescent="0.2">
      <c r="A49" s="6"/>
      <c r="B49" s="143"/>
      <c r="C49" s="133"/>
      <c r="D49" s="13" t="s">
        <v>153</v>
      </c>
      <c r="E49" s="6"/>
      <c r="F49" s="6"/>
      <c r="G49" s="133"/>
      <c r="H49" s="183" t="e">
        <f>Q40</f>
        <v>#DIV/0!</v>
      </c>
      <c r="I49" s="143"/>
      <c r="J49" s="136"/>
      <c r="K49" s="136"/>
      <c r="L49" s="144"/>
      <c r="M49" s="143"/>
      <c r="N49" s="6"/>
      <c r="O49" s="6"/>
      <c r="P49" s="6"/>
      <c r="Q49" s="6"/>
      <c r="R49" s="6"/>
      <c r="S49" s="13"/>
      <c r="T49" s="6"/>
    </row>
    <row r="50" spans="1:20" x14ac:dyDescent="0.2">
      <c r="A50" s="166" t="s">
        <v>155</v>
      </c>
      <c r="B50" s="143"/>
      <c r="C50" s="143"/>
      <c r="D50" s="143"/>
      <c r="E50" s="143"/>
      <c r="F50" s="6"/>
      <c r="G50" s="55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13"/>
      <c r="T50" s="6"/>
    </row>
    <row r="51" spans="1:20" x14ac:dyDescent="0.2">
      <c r="A51" s="6"/>
      <c r="B51" s="133" t="s">
        <v>154</v>
      </c>
      <c r="C51" s="140">
        <v>58.4</v>
      </c>
      <c r="D51" s="140"/>
      <c r="E51" s="136" t="s">
        <v>157</v>
      </c>
      <c r="F51" s="136"/>
      <c r="G51" s="136"/>
      <c r="H51" s="140" t="s">
        <v>153</v>
      </c>
      <c r="I51" s="140"/>
      <c r="J51" s="203" t="s">
        <v>158</v>
      </c>
      <c r="K51" s="143"/>
      <c r="L51" s="143"/>
      <c r="M51" s="6"/>
      <c r="N51" s="6"/>
      <c r="O51" s="6"/>
      <c r="P51" s="6"/>
      <c r="Q51" s="6"/>
      <c r="R51" s="6"/>
      <c r="S51" s="13"/>
      <c r="T51" s="6"/>
    </row>
    <row r="52" spans="1:20" ht="18.75" x14ac:dyDescent="0.2">
      <c r="A52" s="6"/>
      <c r="B52" s="133"/>
      <c r="C52" s="172" t="s">
        <v>151</v>
      </c>
      <c r="D52" s="172"/>
      <c r="E52" s="136"/>
      <c r="F52" s="136"/>
      <c r="G52" s="136"/>
      <c r="H52" s="135" t="s">
        <v>156</v>
      </c>
      <c r="I52" s="136"/>
      <c r="J52" s="203"/>
      <c r="K52" s="143"/>
      <c r="L52" s="143"/>
      <c r="M52" s="6"/>
      <c r="N52" s="6"/>
      <c r="O52" s="6"/>
      <c r="P52" s="6"/>
      <c r="Q52" s="6"/>
      <c r="R52" s="6"/>
      <c r="S52" s="13"/>
      <c r="T52" s="6"/>
    </row>
    <row r="53" spans="1:20" x14ac:dyDescent="0.2">
      <c r="A53" s="6"/>
      <c r="B53" s="133" t="s">
        <v>159</v>
      </c>
      <c r="C53" s="140">
        <v>58.4</v>
      </c>
      <c r="D53" s="140"/>
      <c r="E53" s="136" t="s">
        <v>157</v>
      </c>
      <c r="F53" s="136"/>
      <c r="G53" s="136"/>
      <c r="H53" s="198" t="e">
        <f>Q40</f>
        <v>#DIV/0!</v>
      </c>
      <c r="I53" s="199"/>
      <c r="J53" s="203" t="s">
        <v>165</v>
      </c>
      <c r="K53" s="143"/>
      <c r="L53" s="143"/>
      <c r="M53" s="144" t="e">
        <f>(58.4/((C54*D54)^0.5))*((1460-(296*(H49/(H54-15)))))+1</f>
        <v>#DIV/0!</v>
      </c>
      <c r="N53" s="6"/>
      <c r="O53" s="6"/>
      <c r="P53" s="6"/>
      <c r="Q53" s="6"/>
      <c r="R53" s="6"/>
      <c r="S53" s="13"/>
      <c r="T53" s="6"/>
    </row>
    <row r="54" spans="1:20" x14ac:dyDescent="0.2">
      <c r="A54" s="6"/>
      <c r="B54" s="133"/>
      <c r="C54" s="75">
        <f>L28</f>
        <v>0</v>
      </c>
      <c r="D54" s="76" t="e">
        <f>Q40</f>
        <v>#DIV/0!</v>
      </c>
      <c r="E54" s="136"/>
      <c r="F54" s="136"/>
      <c r="G54" s="136"/>
      <c r="H54" s="210">
        <f>O2</f>
        <v>0</v>
      </c>
      <c r="I54" s="211"/>
      <c r="J54" s="203"/>
      <c r="K54" s="143"/>
      <c r="L54" s="143"/>
      <c r="M54" s="144"/>
      <c r="N54" s="6"/>
      <c r="O54" s="6"/>
      <c r="P54" s="6"/>
      <c r="Q54" s="6"/>
      <c r="R54" s="6"/>
      <c r="S54" s="13"/>
      <c r="T54" s="6"/>
    </row>
    <row r="55" spans="1:20" x14ac:dyDescent="0.2">
      <c r="A55" s="166" t="s">
        <v>160</v>
      </c>
      <c r="B55" s="143"/>
      <c r="C55" s="143"/>
      <c r="D55" s="143"/>
      <c r="E55" s="143"/>
      <c r="F55" s="6"/>
      <c r="G55" s="55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13"/>
      <c r="T55" s="6"/>
    </row>
    <row r="56" spans="1:20" x14ac:dyDescent="0.2">
      <c r="A56" s="6"/>
      <c r="B56" s="143" t="s">
        <v>164</v>
      </c>
      <c r="C56" s="143"/>
      <c r="D56" s="143"/>
      <c r="E56" s="143"/>
      <c r="F56" s="143"/>
      <c r="G56" s="143"/>
      <c r="H56" s="143"/>
      <c r="I56" s="143"/>
      <c r="J56" s="140">
        <v>1</v>
      </c>
      <c r="K56" s="140"/>
      <c r="L56" s="166" t="s">
        <v>162</v>
      </c>
      <c r="M56" s="6"/>
      <c r="N56" s="6"/>
      <c r="O56" s="6"/>
      <c r="P56" s="6"/>
      <c r="Q56" s="6"/>
      <c r="R56" s="6"/>
      <c r="S56" s="13"/>
      <c r="T56" s="6"/>
    </row>
    <row r="57" spans="1:20" x14ac:dyDescent="0.2">
      <c r="A57" s="6"/>
      <c r="B57" s="143"/>
      <c r="C57" s="143"/>
      <c r="D57" s="143"/>
      <c r="E57" s="143"/>
      <c r="F57" s="143"/>
      <c r="G57" s="143"/>
      <c r="H57" s="143"/>
      <c r="I57" s="143"/>
      <c r="J57" s="136" t="s">
        <v>161</v>
      </c>
      <c r="K57" s="136"/>
      <c r="L57" s="143"/>
      <c r="M57" s="6"/>
      <c r="N57" s="6"/>
      <c r="O57" s="6"/>
      <c r="P57" s="6"/>
      <c r="Q57" s="6"/>
      <c r="R57" s="6"/>
      <c r="S57" s="13"/>
      <c r="T57" s="6"/>
    </row>
    <row r="58" spans="1:20" x14ac:dyDescent="0.2">
      <c r="A58" s="6"/>
      <c r="B58" s="143" t="s">
        <v>163</v>
      </c>
      <c r="C58" s="143"/>
      <c r="D58" s="143"/>
      <c r="E58" s="200">
        <f>L28</f>
        <v>0</v>
      </c>
      <c r="F58" s="6"/>
      <c r="G58" s="154">
        <f>O2</f>
        <v>0</v>
      </c>
      <c r="H58" s="143" t="s">
        <v>227</v>
      </c>
      <c r="I58" s="143"/>
      <c r="J58" s="143"/>
      <c r="K58" s="143"/>
      <c r="L58" s="204" t="e">
        <f>M53</f>
        <v>#DIV/0!</v>
      </c>
      <c r="M58" s="39">
        <v>1</v>
      </c>
      <c r="N58" s="166" t="s">
        <v>162</v>
      </c>
      <c r="O58" s="6"/>
      <c r="P58" s="6"/>
      <c r="Q58" s="6"/>
      <c r="R58" s="6"/>
      <c r="S58" s="13"/>
      <c r="T58" s="6"/>
    </row>
    <row r="59" spans="1:20" x14ac:dyDescent="0.2">
      <c r="A59" s="6"/>
      <c r="B59" s="143"/>
      <c r="C59" s="143"/>
      <c r="D59" s="143"/>
      <c r="E59" s="143"/>
      <c r="F59" s="6"/>
      <c r="G59" s="185"/>
      <c r="H59" s="143"/>
      <c r="I59" s="143"/>
      <c r="J59" s="143"/>
      <c r="K59" s="143"/>
      <c r="L59" s="204"/>
      <c r="M59" s="121" t="e">
        <f>M53</f>
        <v>#DIV/0!</v>
      </c>
      <c r="N59" s="143"/>
      <c r="O59" s="6"/>
      <c r="P59" s="6"/>
      <c r="Q59" s="6"/>
      <c r="R59" s="6"/>
      <c r="S59" s="13"/>
      <c r="T59" s="6"/>
    </row>
    <row r="60" spans="1:20" x14ac:dyDescent="0.2">
      <c r="A60" s="6"/>
      <c r="B60" s="8" t="s">
        <v>19</v>
      </c>
      <c r="C60" s="52" t="e">
        <f>(5.89/10000000)*L28*(G58-15)*(2.3*LOG(M53,10)+(1/M53)-1)</f>
        <v>#DIV/0!</v>
      </c>
      <c r="D60" s="6" t="s">
        <v>21</v>
      </c>
      <c r="E60" s="6"/>
      <c r="F60" s="6"/>
      <c r="G60" s="55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13"/>
      <c r="T60" s="6"/>
    </row>
    <row r="61" spans="1:20" x14ac:dyDescent="0.2">
      <c r="A61" s="166" t="s">
        <v>167</v>
      </c>
      <c r="B61" s="143"/>
      <c r="C61" s="143"/>
      <c r="D61" s="143"/>
      <c r="E61" s="143"/>
      <c r="F61" s="6"/>
      <c r="G61" s="55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13"/>
      <c r="T61" s="6"/>
    </row>
    <row r="62" spans="1:20" x14ac:dyDescent="0.2">
      <c r="A62" s="6"/>
      <c r="B62" s="197" t="s">
        <v>168</v>
      </c>
      <c r="C62" s="197"/>
      <c r="D62" s="122" t="str">
        <f>IF(S4=0,"無","有")</f>
        <v>無</v>
      </c>
      <c r="E62" s="66"/>
      <c r="F62" s="43"/>
      <c r="G62" s="55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13"/>
      <c r="T62" s="6"/>
    </row>
    <row r="63" spans="1:20" ht="18.75" x14ac:dyDescent="0.35">
      <c r="A63" s="6"/>
      <c r="B63" s="196" t="s">
        <v>169</v>
      </c>
      <c r="C63" s="152"/>
      <c r="D63" s="152"/>
      <c r="E63" s="152"/>
      <c r="F63" s="152"/>
      <c r="G63" s="6"/>
      <c r="H63" s="6"/>
      <c r="I63" s="6"/>
      <c r="J63" s="6"/>
      <c r="K63" s="6"/>
      <c r="L63" s="80"/>
      <c r="M63" s="6"/>
      <c r="N63" s="6"/>
      <c r="O63" s="6"/>
      <c r="P63" s="6"/>
      <c r="Q63" s="6"/>
      <c r="R63" s="6"/>
      <c r="S63" s="13"/>
      <c r="T63" s="6"/>
    </row>
    <row r="64" spans="1:20" x14ac:dyDescent="0.2">
      <c r="A64" s="6"/>
      <c r="B64" s="81" t="s">
        <v>170</v>
      </c>
      <c r="C64" s="82">
        <f>O3</f>
        <v>0</v>
      </c>
      <c r="D64" s="83">
        <v>0.65</v>
      </c>
      <c r="E64" s="84" t="e">
        <f>L47</f>
        <v>#DIV/0!</v>
      </c>
      <c r="F64" s="85"/>
      <c r="G64" s="70" t="e">
        <f>C60</f>
        <v>#DIV/0!</v>
      </c>
      <c r="H64" s="6" t="s">
        <v>19</v>
      </c>
      <c r="I64" s="65" t="e">
        <f>IF(S4=0,C64+0.65*(E64+G64),O3)</f>
        <v>#DIV/0!</v>
      </c>
      <c r="J64" s="143" t="s">
        <v>21</v>
      </c>
      <c r="K64" s="143"/>
      <c r="L64" s="6"/>
      <c r="M64" s="6"/>
      <c r="N64" s="6"/>
      <c r="O64" s="6"/>
      <c r="P64" s="6"/>
      <c r="Q64" s="6"/>
      <c r="R64" s="6"/>
      <c r="S64" s="13"/>
      <c r="T64" s="6"/>
    </row>
    <row r="65" spans="1:23" ht="16.5" x14ac:dyDescent="0.25">
      <c r="A65" s="6"/>
      <c r="B65" s="194" t="s">
        <v>191</v>
      </c>
      <c r="C65" s="195"/>
      <c r="D65" s="195"/>
      <c r="E65" s="195"/>
      <c r="F65" s="195"/>
      <c r="G65" s="195"/>
      <c r="H65" s="195"/>
      <c r="I65" s="195"/>
      <c r="J65" s="195"/>
      <c r="K65" s="195"/>
      <c r="L65" s="195"/>
      <c r="M65" s="195"/>
      <c r="N65" s="6"/>
      <c r="O65" s="6"/>
      <c r="P65" s="6"/>
      <c r="Q65" s="6"/>
      <c r="R65" s="6"/>
      <c r="S65" s="13"/>
      <c r="T65" s="6"/>
    </row>
    <row r="66" spans="1:23" x14ac:dyDescent="0.2">
      <c r="A66" s="6"/>
      <c r="B66" s="6"/>
      <c r="C66" s="6"/>
      <c r="D66" s="6"/>
      <c r="E66" s="6"/>
      <c r="F66" s="6"/>
      <c r="G66" s="55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13"/>
      <c r="T66" s="6"/>
    </row>
    <row r="67" spans="1:23" x14ac:dyDescent="0.2">
      <c r="A67" s="160" t="s">
        <v>171</v>
      </c>
      <c r="B67" s="143"/>
      <c r="C67" s="143"/>
      <c r="D67" s="143"/>
      <c r="E67" s="143"/>
      <c r="F67" s="143"/>
      <c r="G67" s="143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13"/>
      <c r="T67" s="6"/>
    </row>
    <row r="68" spans="1:23" x14ac:dyDescent="0.2">
      <c r="A68" s="166" t="s">
        <v>172</v>
      </c>
      <c r="B68" s="143"/>
      <c r="C68" s="143"/>
      <c r="D68" s="143"/>
      <c r="E68" s="143"/>
      <c r="F68" s="6"/>
      <c r="G68" s="55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13"/>
      <c r="T68" s="6"/>
    </row>
    <row r="69" spans="1:23" ht="18.75" x14ac:dyDescent="0.2">
      <c r="A69" s="6"/>
      <c r="B69" s="176" t="s">
        <v>173</v>
      </c>
      <c r="C69" s="176"/>
      <c r="D69" s="176"/>
      <c r="E69" s="176"/>
      <c r="F69" s="6"/>
      <c r="G69" s="55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13"/>
      <c r="T69" s="6"/>
    </row>
    <row r="70" spans="1:23" ht="18.75" x14ac:dyDescent="0.2">
      <c r="A70" s="6"/>
      <c r="B70" s="8" t="s">
        <v>19</v>
      </c>
      <c r="C70" s="54">
        <f>G1</f>
        <v>0</v>
      </c>
      <c r="D70" s="54">
        <f>G6</f>
        <v>0</v>
      </c>
      <c r="E70" s="54">
        <f>G5</f>
        <v>0</v>
      </c>
      <c r="F70" s="205">
        <v>7.0000000000000001E-3</v>
      </c>
      <c r="G70" s="204"/>
      <c r="H70" s="6" t="s">
        <v>19</v>
      </c>
      <c r="I70" s="123">
        <f>C70*D70*E70*F70</f>
        <v>0</v>
      </c>
      <c r="J70" s="147" t="s">
        <v>60</v>
      </c>
      <c r="K70" s="147"/>
      <c r="L70" s="143"/>
      <c r="M70" s="6"/>
      <c r="N70" s="6"/>
      <c r="O70" s="6"/>
      <c r="P70" s="6"/>
      <c r="Q70" s="51"/>
      <c r="R70" s="6"/>
      <c r="S70" s="13"/>
      <c r="T70" s="6"/>
    </row>
    <row r="71" spans="1:23" x14ac:dyDescent="0.2">
      <c r="A71" s="166" t="s">
        <v>174</v>
      </c>
      <c r="B71" s="143"/>
      <c r="C71" s="143"/>
      <c r="D71" s="143"/>
      <c r="E71" s="143"/>
      <c r="F71" s="6"/>
      <c r="G71" s="55"/>
      <c r="H71" s="6"/>
      <c r="I71" s="6"/>
      <c r="J71" s="6"/>
      <c r="K71" s="6"/>
      <c r="L71" s="6"/>
      <c r="M71" s="6"/>
      <c r="N71" s="6"/>
      <c r="O71" s="6"/>
      <c r="P71" s="6"/>
      <c r="Q71" s="37"/>
      <c r="R71" s="94"/>
      <c r="S71" s="94"/>
      <c r="T71" s="94"/>
      <c r="U71" s="4"/>
      <c r="V71" s="4"/>
      <c r="W71" s="4"/>
    </row>
    <row r="72" spans="1:23" ht="18.75" x14ac:dyDescent="0.2">
      <c r="A72" s="6"/>
      <c r="B72" s="178" t="s">
        <v>175</v>
      </c>
      <c r="C72" s="178"/>
      <c r="D72" s="178"/>
      <c r="E72" s="177" t="e">
        <f>I70*G3</f>
        <v>#DIV/0!</v>
      </c>
      <c r="F72" s="177"/>
      <c r="G72" s="61" t="s">
        <v>60</v>
      </c>
      <c r="H72" s="61"/>
      <c r="I72" s="6"/>
      <c r="J72" s="6"/>
      <c r="K72" s="6"/>
      <c r="L72" s="6"/>
      <c r="M72" s="6"/>
      <c r="N72" s="6"/>
      <c r="O72" s="6"/>
      <c r="P72" s="6"/>
      <c r="Q72" s="6"/>
      <c r="R72" s="6"/>
      <c r="S72" s="13"/>
      <c r="T72" s="6"/>
    </row>
    <row r="73" spans="1:23" x14ac:dyDescent="0.2">
      <c r="A73" s="166" t="s">
        <v>176</v>
      </c>
      <c r="B73" s="143"/>
      <c r="C73" s="143"/>
      <c r="D73" s="143"/>
      <c r="E73" s="143"/>
      <c r="F73" s="6"/>
      <c r="G73" s="55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13"/>
      <c r="T73" s="6"/>
    </row>
    <row r="74" spans="1:23" ht="17.25" x14ac:dyDescent="0.2">
      <c r="A74" s="6"/>
      <c r="B74" s="187" t="s">
        <v>182</v>
      </c>
      <c r="C74" s="133"/>
      <c r="D74" s="188" t="s">
        <v>177</v>
      </c>
      <c r="E74" s="140"/>
      <c r="F74" s="6"/>
      <c r="G74" s="124">
        <f>I70</f>
        <v>0</v>
      </c>
      <c r="H74" s="176" t="s">
        <v>179</v>
      </c>
      <c r="I74" s="176"/>
      <c r="J74" s="175" t="e">
        <f>G74*1000000/G75</f>
        <v>#DIV/0!</v>
      </c>
      <c r="K74" s="175"/>
      <c r="L74" s="175"/>
      <c r="M74" s="6"/>
      <c r="N74" s="6"/>
      <c r="O74" s="6"/>
      <c r="P74" s="6"/>
      <c r="Q74" s="6"/>
      <c r="R74" s="6"/>
      <c r="S74" s="13"/>
      <c r="T74" s="6"/>
    </row>
    <row r="75" spans="1:23" ht="18.75" x14ac:dyDescent="0.2">
      <c r="A75" s="6"/>
      <c r="B75" s="133"/>
      <c r="C75" s="133"/>
      <c r="D75" s="172" t="s">
        <v>178</v>
      </c>
      <c r="E75" s="172"/>
      <c r="F75" s="6"/>
      <c r="G75" s="90">
        <f>L32</f>
        <v>0</v>
      </c>
      <c r="H75" s="176"/>
      <c r="I75" s="176"/>
      <c r="J75" s="175"/>
      <c r="K75" s="175"/>
      <c r="L75" s="175"/>
      <c r="M75" s="6"/>
      <c r="N75" s="6"/>
      <c r="O75" s="6"/>
      <c r="P75" s="6"/>
      <c r="Q75" s="173"/>
      <c r="R75" s="174"/>
      <c r="S75" s="13"/>
      <c r="T75" s="6"/>
    </row>
    <row r="76" spans="1:23" x14ac:dyDescent="0.2">
      <c r="A76" s="166" t="s">
        <v>181</v>
      </c>
      <c r="B76" s="143"/>
      <c r="C76" s="143"/>
      <c r="D76" s="143"/>
      <c r="E76" s="143"/>
      <c r="F76" s="6"/>
      <c r="G76" s="55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13"/>
      <c r="T76" s="6"/>
    </row>
    <row r="77" spans="1:23" x14ac:dyDescent="0.2">
      <c r="A77" s="6"/>
      <c r="B77" s="133" t="s">
        <v>183</v>
      </c>
      <c r="C77" s="133"/>
      <c r="D77" s="143"/>
      <c r="E77" s="91" t="e">
        <f>J74</f>
        <v>#DIV/0!</v>
      </c>
      <c r="F77" s="166" t="s">
        <v>184</v>
      </c>
      <c r="G77" s="143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13"/>
      <c r="T77" s="6"/>
    </row>
    <row r="78" spans="1:23" x14ac:dyDescent="0.2">
      <c r="A78" s="166" t="s">
        <v>185</v>
      </c>
      <c r="B78" s="143"/>
      <c r="C78" s="143"/>
      <c r="D78" s="143"/>
      <c r="E78" s="143"/>
      <c r="F78" s="6"/>
      <c r="G78" s="55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13"/>
      <c r="T78" s="6"/>
    </row>
    <row r="79" spans="1:23" ht="19.5" x14ac:dyDescent="0.35">
      <c r="A79" s="6"/>
      <c r="B79" s="152" t="s">
        <v>186</v>
      </c>
      <c r="C79" s="152"/>
      <c r="D79" s="152"/>
      <c r="E79" s="152"/>
      <c r="F79" s="154">
        <f>G7</f>
        <v>1.75</v>
      </c>
      <c r="G79" s="154"/>
      <c r="H79" s="64" t="s">
        <v>187</v>
      </c>
      <c r="I79" s="92" t="s">
        <v>188</v>
      </c>
      <c r="J79" s="166" t="s">
        <v>45</v>
      </c>
      <c r="K79" s="143"/>
      <c r="L79" s="72" t="e">
        <f>I64</f>
        <v>#DIV/0!</v>
      </c>
      <c r="M79" s="93" t="e">
        <f>ROUND(F79*0.001*L79*L79,2)</f>
        <v>#DIV/0!</v>
      </c>
      <c r="N79" s="61" t="s">
        <v>60</v>
      </c>
      <c r="O79" s="6"/>
      <c r="P79" s="6"/>
      <c r="Q79" s="6"/>
      <c r="R79" s="6"/>
      <c r="S79" s="13"/>
      <c r="T79" s="6"/>
    </row>
    <row r="80" spans="1:23" x14ac:dyDescent="0.2">
      <c r="A80" s="6"/>
      <c r="B80" s="6"/>
      <c r="C80" s="6"/>
      <c r="D80" s="6"/>
      <c r="E80" s="6"/>
      <c r="F80" s="6"/>
      <c r="G80" s="55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13"/>
      <c r="T80" s="6"/>
    </row>
    <row r="81" spans="1:22" x14ac:dyDescent="0.2">
      <c r="A81" s="189" t="s">
        <v>189</v>
      </c>
      <c r="B81" s="190"/>
      <c r="C81" s="191"/>
      <c r="D81" s="191"/>
      <c r="E81" s="191"/>
      <c r="F81" s="192" t="e">
        <f>IF(I70=M79,"=",IF(I70&lt;M79,"&lt;","&gt;"))</f>
        <v>#DIV/0!</v>
      </c>
      <c r="G81" s="193"/>
      <c r="H81" s="173" t="s">
        <v>190</v>
      </c>
      <c r="I81" s="174"/>
      <c r="J81" s="152"/>
      <c r="K81" s="152"/>
      <c r="L81" s="152"/>
      <c r="M81" s="152"/>
      <c r="N81" s="152"/>
      <c r="O81" s="152"/>
      <c r="P81" s="186" t="e">
        <f>IF($I$70&gt;$M$79,"排出基準を超過しています。","排出基準以内です。")</f>
        <v>#DIV/0!</v>
      </c>
      <c r="Q81" s="152"/>
      <c r="R81" s="152"/>
      <c r="S81" s="152"/>
      <c r="T81" s="152"/>
      <c r="U81" s="4"/>
      <c r="V81" s="4"/>
    </row>
  </sheetData>
  <sheetProtection algorithmName="SHA-512" hashValue="bC4bYPZgzRNzh0OzJPE8BCzED2F045/dwK4hyQiTvDIDm2XV4SD0vKA6CXpZZ7Or7ZWmKOYBRy1Tpu88DgCV2A==" saltValue="D6wZsCx7UsvgJOB+kX/GuQ==" spinCount="100000" sheet="1" objects="1" scenarios="1"/>
  <protectedRanges>
    <protectedRange algorithmName="SHA-512" hashValue="/yGYXimlOLwt6rjzmXX2ffCk9qclLqbCA3J+EVgyneFSJl/pejY6dCkck5dVUtPhQ/dkVOZvsLvSWX9i8OOB/w==" saltValue="W+DzpBqGzq4XiDEXw+Z14g==" spinCount="100000" sqref="A8:T81" name="範囲1"/>
  </protectedRanges>
  <mergeCells count="171">
    <mergeCell ref="N58:N59"/>
    <mergeCell ref="J51:L52"/>
    <mergeCell ref="J53:L54"/>
    <mergeCell ref="L58:L59"/>
    <mergeCell ref="K30:L30"/>
    <mergeCell ref="J28:K28"/>
    <mergeCell ref="L28:M28"/>
    <mergeCell ref="I18:I19"/>
    <mergeCell ref="J18:K19"/>
    <mergeCell ref="L18:L19"/>
    <mergeCell ref="J43:K43"/>
    <mergeCell ref="H48:I48"/>
    <mergeCell ref="H49:I49"/>
    <mergeCell ref="H47:I47"/>
    <mergeCell ref="J47:K49"/>
    <mergeCell ref="H54:I54"/>
    <mergeCell ref="L47:L49"/>
    <mergeCell ref="M53:M54"/>
    <mergeCell ref="J57:K57"/>
    <mergeCell ref="J56:K56"/>
    <mergeCell ref="L56:L57"/>
    <mergeCell ref="M47:M49"/>
    <mergeCell ref="Q2:Q3"/>
    <mergeCell ref="Q4:R4"/>
    <mergeCell ref="H40:H41"/>
    <mergeCell ref="J40:K41"/>
    <mergeCell ref="M40:M41"/>
    <mergeCell ref="O41:P41"/>
    <mergeCell ref="O40:P40"/>
    <mergeCell ref="Q40:Q41"/>
    <mergeCell ref="O7:Q7"/>
    <mergeCell ref="I30:J30"/>
    <mergeCell ref="J32:K32"/>
    <mergeCell ref="L32:M32"/>
    <mergeCell ref="I34:J34"/>
    <mergeCell ref="K34:L34"/>
    <mergeCell ref="I16:I17"/>
    <mergeCell ref="H16:H17"/>
    <mergeCell ref="J16:K17"/>
    <mergeCell ref="L16:L17"/>
    <mergeCell ref="M16:N17"/>
    <mergeCell ref="Q5:R5"/>
    <mergeCell ref="M18:N19"/>
    <mergeCell ref="J26:L26"/>
    <mergeCell ref="E18:E19"/>
    <mergeCell ref="H18:H19"/>
    <mergeCell ref="J24:K24"/>
    <mergeCell ref="M24:O24"/>
    <mergeCell ref="I21:I22"/>
    <mergeCell ref="H21:H22"/>
    <mergeCell ref="F26:G26"/>
    <mergeCell ref="A23:E23"/>
    <mergeCell ref="A24:D24"/>
    <mergeCell ref="F24:G24"/>
    <mergeCell ref="C22:D22"/>
    <mergeCell ref="C21:D21"/>
    <mergeCell ref="E21:G21"/>
    <mergeCell ref="E22:F22"/>
    <mergeCell ref="A1:E1"/>
    <mergeCell ref="A2:E2"/>
    <mergeCell ref="J1:N1"/>
    <mergeCell ref="J2:N2"/>
    <mergeCell ref="J3:N3"/>
    <mergeCell ref="J4:N4"/>
    <mergeCell ref="F14:G14"/>
    <mergeCell ref="H14:I14"/>
    <mergeCell ref="J14:L14"/>
    <mergeCell ref="J5:N5"/>
    <mergeCell ref="J6:N6"/>
    <mergeCell ref="H13:I13"/>
    <mergeCell ref="F13:G13"/>
    <mergeCell ref="J13:L13"/>
    <mergeCell ref="G8:M8"/>
    <mergeCell ref="M11:N11"/>
    <mergeCell ref="A11:E11"/>
    <mergeCell ref="B14:C14"/>
    <mergeCell ref="B13:C13"/>
    <mergeCell ref="A12:G12"/>
    <mergeCell ref="A3:E3"/>
    <mergeCell ref="A4:E4"/>
    <mergeCell ref="A10:D10"/>
    <mergeCell ref="A5:E5"/>
    <mergeCell ref="A6:E6"/>
    <mergeCell ref="A7:E7"/>
    <mergeCell ref="A8:E8"/>
    <mergeCell ref="A9:C9"/>
    <mergeCell ref="A38:C38"/>
    <mergeCell ref="D16:D17"/>
    <mergeCell ref="A25:E25"/>
    <mergeCell ref="A26:D26"/>
    <mergeCell ref="A18:B19"/>
    <mergeCell ref="A28:D28"/>
    <mergeCell ref="A20:C20"/>
    <mergeCell ref="A21:B22"/>
    <mergeCell ref="E16:E17"/>
    <mergeCell ref="A31:E31"/>
    <mergeCell ref="A29:E29"/>
    <mergeCell ref="A30:D30"/>
    <mergeCell ref="E30:F30"/>
    <mergeCell ref="A36:B36"/>
    <mergeCell ref="A37:C37"/>
    <mergeCell ref="A32:D32"/>
    <mergeCell ref="F32:G32"/>
    <mergeCell ref="A33:E33"/>
    <mergeCell ref="A34:D34"/>
    <mergeCell ref="E34:F34"/>
    <mergeCell ref="F28:G28"/>
    <mergeCell ref="A16:B17"/>
    <mergeCell ref="A27:E27"/>
    <mergeCell ref="D18:D19"/>
    <mergeCell ref="A42:C42"/>
    <mergeCell ref="A43:C43"/>
    <mergeCell ref="D43:F43"/>
    <mergeCell ref="B47:B49"/>
    <mergeCell ref="C48:C49"/>
    <mergeCell ref="A39:C39"/>
    <mergeCell ref="A40:C41"/>
    <mergeCell ref="F40:G40"/>
    <mergeCell ref="F41:G41"/>
    <mergeCell ref="E40:E41"/>
    <mergeCell ref="A45:E45"/>
    <mergeCell ref="A46:E46"/>
    <mergeCell ref="G48:G49"/>
    <mergeCell ref="A50:E50"/>
    <mergeCell ref="B51:B52"/>
    <mergeCell ref="C52:D52"/>
    <mergeCell ref="C51:D51"/>
    <mergeCell ref="E51:G52"/>
    <mergeCell ref="H52:I52"/>
    <mergeCell ref="H51:I51"/>
    <mergeCell ref="B63:F63"/>
    <mergeCell ref="B62:C62"/>
    <mergeCell ref="A55:E55"/>
    <mergeCell ref="B56:I57"/>
    <mergeCell ref="B53:B54"/>
    <mergeCell ref="C53:D53"/>
    <mergeCell ref="A61:E61"/>
    <mergeCell ref="B58:D59"/>
    <mergeCell ref="E58:E59"/>
    <mergeCell ref="G58:G59"/>
    <mergeCell ref="E53:G54"/>
    <mergeCell ref="H53:I53"/>
    <mergeCell ref="H58:K59"/>
    <mergeCell ref="J64:K64"/>
    <mergeCell ref="A67:G67"/>
    <mergeCell ref="A68:E68"/>
    <mergeCell ref="A76:E76"/>
    <mergeCell ref="H74:I75"/>
    <mergeCell ref="B69:E69"/>
    <mergeCell ref="F70:G70"/>
    <mergeCell ref="J70:L70"/>
    <mergeCell ref="J74:L75"/>
    <mergeCell ref="B65:M65"/>
    <mergeCell ref="A81:E81"/>
    <mergeCell ref="F81:G81"/>
    <mergeCell ref="H81:O81"/>
    <mergeCell ref="P81:T81"/>
    <mergeCell ref="A71:E71"/>
    <mergeCell ref="B72:D72"/>
    <mergeCell ref="Q75:R75"/>
    <mergeCell ref="A73:E73"/>
    <mergeCell ref="B74:C75"/>
    <mergeCell ref="D74:E74"/>
    <mergeCell ref="J79:K79"/>
    <mergeCell ref="B79:E79"/>
    <mergeCell ref="F79:G79"/>
    <mergeCell ref="E72:F72"/>
    <mergeCell ref="B77:D77"/>
    <mergeCell ref="F77:G77"/>
    <mergeCell ref="A78:E78"/>
    <mergeCell ref="D75:E75"/>
  </mergeCells>
  <phoneticPr fontId="25"/>
  <dataValidations count="5">
    <dataValidation type="list" showInputMessage="1" showErrorMessage="1" promptTitle="注意" prompt="煙突傘が有る場合は「1」を、煙突傘が無い場合は「0」を選んでください。" sqref="S4" xr:uid="{00000000-0002-0000-0100-000000000000}">
      <formula1>"0,1"</formula1>
    </dataValidation>
    <dataValidation allowBlank="1" showInputMessage="1" showErrorMessage="1" errorTitle="警告" error="数値を入力してください！！" promptTitle="注意" prompt="断面形状が角型の場合のみ入力してください。丸型の場合は不要です。" sqref="S2:S3" xr:uid="{00000000-0002-0000-0100-000001000000}"/>
    <dataValidation type="decimal" operator="greaterThanOrEqual" allowBlank="1" showInputMessage="1" showErrorMessage="1" errorTitle="警告" error="数値を入力してください！！" promptTitle="注意" prompt="断面形状が丸形の場合のみ入力してください。核型の場合は不要です。" sqref="S1" xr:uid="{00000000-0002-0000-0100-000002000000}">
      <formula1>0</formula1>
    </dataValidation>
    <dataValidation type="list" showInputMessage="1" showErrorMessage="1" errorTitle="警告" error="0か1を選んでください！！" promptTitle="注意" prompt="煙突の断面形状が丸形の場合は「1」を、煙突の断面形状が角型の場合は「2」を選んでください。" sqref="O4" xr:uid="{00000000-0002-0000-0100-000003000000}">
      <formula1>"0,1"</formula1>
    </dataValidation>
    <dataValidation allowBlank="1" showInputMessage="1" showErrorMessage="1" sqref="G1:G2 O1:O3 G4:G6 O5:O6" xr:uid="{00000000-0002-0000-0100-000004000000}"/>
  </dataValidations>
  <pageMargins left="0.75" right="0.75" top="1" bottom="1" header="0.51200000000000001" footer="0.51200000000000001"/>
  <pageSetup paperSize="9" scale="76" orientation="portrait"/>
  <headerFooter alignWithMargins="0">
    <oddHeader>&amp;C&amp;"ＭＳ Ｐ明朝,標準"大気汚染防止法に基づくばい煙計算書(液体燃料)</oddHeader>
    <oddFooter>&amp;C&amp;P/&amp;N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99"/>
  <sheetViews>
    <sheetView tabSelected="1" zoomScale="85" zoomScaleNormal="85" workbookViewId="0">
      <selection activeCell="S2" sqref="S2"/>
    </sheetView>
  </sheetViews>
  <sheetFormatPr defaultRowHeight="14.25" x14ac:dyDescent="0.2"/>
  <cols>
    <col min="1" max="5" width="5.625" style="95" customWidth="1"/>
    <col min="6" max="6" width="0.75" style="95" customWidth="1"/>
    <col min="7" max="7" width="6.75" style="102" customWidth="1"/>
    <col min="8" max="8" width="1.875" style="95" customWidth="1"/>
    <col min="9" max="9" width="6.75" style="95" customWidth="1"/>
    <col min="10" max="10" width="0.75" style="95" customWidth="1"/>
    <col min="11" max="11" width="1.875" style="95" customWidth="1"/>
    <col min="12" max="14" width="5.625" style="95" customWidth="1"/>
    <col min="15" max="15" width="6.125" style="95" customWidth="1"/>
    <col min="16" max="16" width="5.625" style="95" customWidth="1"/>
    <col min="17" max="17" width="17.875" style="95" customWidth="1"/>
    <col min="18" max="18" width="4.5" style="95" customWidth="1"/>
    <col min="19" max="19" width="5.625" style="95" customWidth="1"/>
    <col min="20" max="20" width="3.375" style="95" customWidth="1"/>
    <col min="21" max="16384" width="9" style="95"/>
  </cols>
  <sheetData>
    <row r="1" spans="1:23" ht="18.75" x14ac:dyDescent="0.2">
      <c r="A1" s="132" t="s">
        <v>0</v>
      </c>
      <c r="B1" s="132"/>
      <c r="C1" s="132"/>
      <c r="D1" s="132"/>
      <c r="E1" s="133"/>
      <c r="F1" s="6"/>
      <c r="G1" s="9"/>
      <c r="H1" s="143" t="s">
        <v>102</v>
      </c>
      <c r="I1" s="143"/>
      <c r="J1" s="132" t="s">
        <v>1</v>
      </c>
      <c r="K1" s="132"/>
      <c r="L1" s="132"/>
      <c r="M1" s="132"/>
      <c r="N1" s="133"/>
      <c r="O1" s="10"/>
      <c r="P1" s="6" t="s">
        <v>102</v>
      </c>
      <c r="Q1" s="6"/>
      <c r="R1" s="6"/>
      <c r="S1" s="6"/>
      <c r="T1" s="6"/>
    </row>
    <row r="2" spans="1:23" x14ac:dyDescent="0.2">
      <c r="A2" s="132" t="s">
        <v>66</v>
      </c>
      <c r="B2" s="132"/>
      <c r="C2" s="132"/>
      <c r="D2" s="132"/>
      <c r="E2" s="133"/>
      <c r="F2" s="6"/>
      <c r="G2" s="11" t="e">
        <f>$O$1/$G$1</f>
        <v>#DIV/0!</v>
      </c>
      <c r="H2" s="6"/>
      <c r="I2" s="6"/>
      <c r="J2" s="7"/>
      <c r="K2" s="7"/>
      <c r="L2" s="7"/>
      <c r="M2" s="7"/>
      <c r="N2" s="8"/>
      <c r="O2" s="6"/>
      <c r="P2" s="6"/>
      <c r="Q2" s="6"/>
      <c r="R2" s="6"/>
      <c r="S2" s="6"/>
      <c r="T2" s="6"/>
    </row>
    <row r="3" spans="1:23" ht="18.75" x14ac:dyDescent="0.2">
      <c r="A3" s="134" t="s">
        <v>103</v>
      </c>
      <c r="B3" s="134"/>
      <c r="C3" s="134"/>
      <c r="D3" s="134"/>
      <c r="E3" s="136"/>
      <c r="F3" s="14"/>
      <c r="G3" s="15"/>
      <c r="H3" s="14"/>
      <c r="I3" s="14"/>
      <c r="J3" s="132" t="s">
        <v>62</v>
      </c>
      <c r="K3" s="133"/>
      <c r="L3" s="133"/>
      <c r="M3" s="133"/>
      <c r="N3" s="133"/>
      <c r="O3" s="16"/>
      <c r="P3" s="14" t="s">
        <v>68</v>
      </c>
      <c r="Q3" s="7" t="s">
        <v>130</v>
      </c>
      <c r="R3" s="7" t="s">
        <v>132</v>
      </c>
      <c r="S3" s="128"/>
      <c r="T3" s="14" t="s">
        <v>21</v>
      </c>
      <c r="U3" s="96"/>
      <c r="V3" s="96"/>
      <c r="W3" s="97"/>
    </row>
    <row r="4" spans="1:23" ht="18.75" customHeight="1" x14ac:dyDescent="0.2">
      <c r="A4" s="132" t="s">
        <v>105</v>
      </c>
      <c r="B4" s="143"/>
      <c r="C4" s="16"/>
      <c r="D4" s="14" t="s">
        <v>68</v>
      </c>
      <c r="E4" s="133" t="s">
        <v>104</v>
      </c>
      <c r="F4" s="143"/>
      <c r="G4" s="19"/>
      <c r="H4" s="149" t="s">
        <v>68</v>
      </c>
      <c r="I4" s="149"/>
      <c r="J4" s="132" t="s">
        <v>3</v>
      </c>
      <c r="K4" s="132"/>
      <c r="L4" s="132"/>
      <c r="M4" s="132"/>
      <c r="N4" s="133"/>
      <c r="O4" s="20"/>
      <c r="P4" s="14" t="s">
        <v>68</v>
      </c>
      <c r="Q4" s="132" t="s">
        <v>131</v>
      </c>
      <c r="R4" s="7" t="s">
        <v>128</v>
      </c>
      <c r="S4" s="21"/>
      <c r="T4" s="14" t="s">
        <v>232</v>
      </c>
      <c r="U4" s="96"/>
      <c r="V4" s="96"/>
      <c r="W4" s="97"/>
    </row>
    <row r="5" spans="1:23" ht="18.75" x14ac:dyDescent="0.2">
      <c r="A5" s="132" t="s">
        <v>106</v>
      </c>
      <c r="B5" s="133"/>
      <c r="C5" s="22"/>
      <c r="D5" s="14" t="s">
        <v>68</v>
      </c>
      <c r="E5" s="133" t="s">
        <v>110</v>
      </c>
      <c r="F5" s="143"/>
      <c r="G5" s="23"/>
      <c r="H5" s="149" t="s">
        <v>68</v>
      </c>
      <c r="I5" s="149"/>
      <c r="J5" s="142" t="s">
        <v>9</v>
      </c>
      <c r="K5" s="143"/>
      <c r="L5" s="143"/>
      <c r="M5" s="143"/>
      <c r="N5" s="143"/>
      <c r="O5" s="22"/>
      <c r="P5" s="17" t="s">
        <v>231</v>
      </c>
      <c r="Q5" s="133"/>
      <c r="R5" s="24" t="s">
        <v>129</v>
      </c>
      <c r="S5" s="21"/>
      <c r="T5" s="14" t="s">
        <v>21</v>
      </c>
      <c r="U5" s="96"/>
      <c r="V5" s="96"/>
      <c r="W5" s="97"/>
    </row>
    <row r="6" spans="1:23" ht="18.75" x14ac:dyDescent="0.2">
      <c r="A6" s="132" t="s">
        <v>119</v>
      </c>
      <c r="B6" s="133"/>
      <c r="C6" s="22"/>
      <c r="D6" s="14" t="s">
        <v>68</v>
      </c>
      <c r="E6" s="133" t="s">
        <v>111</v>
      </c>
      <c r="F6" s="143"/>
      <c r="G6" s="25"/>
      <c r="H6" s="149" t="s">
        <v>68</v>
      </c>
      <c r="I6" s="149"/>
      <c r="J6" s="142" t="s">
        <v>10</v>
      </c>
      <c r="K6" s="143"/>
      <c r="L6" s="143"/>
      <c r="M6" s="143"/>
      <c r="N6" s="143"/>
      <c r="O6" s="26"/>
      <c r="P6" s="18" t="s">
        <v>166</v>
      </c>
      <c r="Q6" s="134" t="s">
        <v>133</v>
      </c>
      <c r="R6" s="134"/>
      <c r="S6" s="21"/>
      <c r="T6" s="14"/>
      <c r="U6" s="96"/>
      <c r="V6" s="97"/>
      <c r="W6" s="97"/>
    </row>
    <row r="7" spans="1:23" ht="18.75" x14ac:dyDescent="0.2">
      <c r="A7" s="132" t="s">
        <v>107</v>
      </c>
      <c r="B7" s="133"/>
      <c r="C7" s="22"/>
      <c r="D7" s="14" t="s">
        <v>68</v>
      </c>
      <c r="E7" s="133" t="s">
        <v>112</v>
      </c>
      <c r="F7" s="143"/>
      <c r="G7" s="25"/>
      <c r="H7" s="149" t="s">
        <v>68</v>
      </c>
      <c r="I7" s="149"/>
      <c r="J7" s="159" t="s">
        <v>230</v>
      </c>
      <c r="K7" s="159"/>
      <c r="L7" s="159"/>
      <c r="M7" s="159"/>
      <c r="N7" s="159"/>
      <c r="O7" s="27"/>
      <c r="P7" s="7"/>
      <c r="Q7" s="28"/>
      <c r="R7" s="29"/>
      <c r="S7" s="30"/>
      <c r="T7" s="31"/>
      <c r="U7" s="99"/>
      <c r="V7" s="99"/>
      <c r="W7" s="98"/>
    </row>
    <row r="8" spans="1:23" ht="18.75" x14ac:dyDescent="0.2">
      <c r="A8" s="132" t="s">
        <v>108</v>
      </c>
      <c r="B8" s="133"/>
      <c r="C8" s="22"/>
      <c r="D8" s="14" t="s">
        <v>68</v>
      </c>
      <c r="E8" s="133" t="s">
        <v>113</v>
      </c>
      <c r="F8" s="143"/>
      <c r="G8" s="25"/>
      <c r="H8" s="149" t="s">
        <v>68</v>
      </c>
      <c r="I8" s="149"/>
      <c r="J8" s="14"/>
      <c r="K8" s="14"/>
      <c r="L8" s="14"/>
      <c r="M8" s="14"/>
      <c r="N8" s="14"/>
      <c r="O8" s="7"/>
      <c r="P8" s="7"/>
      <c r="Q8" s="32"/>
      <c r="R8" s="29"/>
      <c r="S8" s="30"/>
      <c r="T8" s="33"/>
      <c r="U8" s="99"/>
      <c r="V8" s="99"/>
      <c r="W8" s="98"/>
    </row>
    <row r="9" spans="1:23" ht="18.75" x14ac:dyDescent="0.2">
      <c r="A9" s="132" t="s">
        <v>109</v>
      </c>
      <c r="B9" s="133"/>
      <c r="C9" s="22"/>
      <c r="D9" s="14" t="s">
        <v>68</v>
      </c>
      <c r="E9" s="133" t="s">
        <v>114</v>
      </c>
      <c r="F9" s="143"/>
      <c r="G9" s="25"/>
      <c r="H9" s="149" t="s">
        <v>68</v>
      </c>
      <c r="I9" s="149"/>
      <c r="J9" s="14"/>
      <c r="K9" s="14"/>
      <c r="L9" s="14"/>
      <c r="M9" s="14"/>
      <c r="N9" s="14"/>
      <c r="O9" s="8"/>
      <c r="P9" s="8"/>
      <c r="Q9" s="29"/>
      <c r="R9" s="29"/>
      <c r="S9" s="30"/>
      <c r="T9" s="33"/>
      <c r="U9" s="99"/>
      <c r="V9" s="98"/>
      <c r="W9" s="98"/>
    </row>
    <row r="10" spans="1:23" x14ac:dyDescent="0.2">
      <c r="A10" s="132" t="s">
        <v>5</v>
      </c>
      <c r="B10" s="132"/>
      <c r="C10" s="132"/>
      <c r="D10" s="132"/>
      <c r="E10" s="133"/>
      <c r="F10" s="6"/>
      <c r="G10" s="34">
        <v>1.75</v>
      </c>
      <c r="H10" s="6"/>
      <c r="I10" s="6"/>
      <c r="J10" s="31"/>
      <c r="K10" s="33"/>
      <c r="L10" s="33"/>
      <c r="M10" s="33"/>
      <c r="N10" s="33"/>
      <c r="O10" s="30"/>
      <c r="P10" s="30"/>
      <c r="Q10" s="30"/>
      <c r="R10" s="35"/>
      <c r="S10" s="30"/>
      <c r="T10" s="33"/>
      <c r="U10" s="99"/>
      <c r="V10" s="100"/>
      <c r="W10" s="100"/>
    </row>
    <row r="11" spans="1:23" x14ac:dyDescent="0.2">
      <c r="A11" s="132"/>
      <c r="B11" s="132"/>
      <c r="C11" s="132"/>
      <c r="D11" s="132"/>
      <c r="E11" s="133"/>
      <c r="F11" s="6"/>
      <c r="G11" s="36"/>
      <c r="H11" s="6"/>
      <c r="I11" s="6"/>
      <c r="J11" s="35"/>
      <c r="K11" s="35"/>
      <c r="L11" s="30"/>
      <c r="M11" s="30"/>
      <c r="N11" s="30"/>
      <c r="O11" s="30"/>
      <c r="P11" s="30"/>
      <c r="Q11" s="30"/>
      <c r="R11" s="35"/>
      <c r="S11" s="30"/>
      <c r="T11" s="33"/>
      <c r="U11" s="100"/>
      <c r="V11" s="100"/>
      <c r="W11" s="100"/>
    </row>
    <row r="12" spans="1:23" x14ac:dyDescent="0.2">
      <c r="A12" s="160" t="s">
        <v>58</v>
      </c>
      <c r="B12" s="161"/>
      <c r="C12" s="161"/>
      <c r="D12" s="6"/>
      <c r="E12" s="6"/>
      <c r="F12" s="6"/>
      <c r="G12" s="3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3" x14ac:dyDescent="0.2">
      <c r="A13" s="142" t="s">
        <v>115</v>
      </c>
      <c r="B13" s="143"/>
      <c r="C13" s="143"/>
      <c r="D13" s="143"/>
      <c r="E13" s="6"/>
      <c r="F13" s="6"/>
      <c r="G13" s="36"/>
      <c r="H13" s="33"/>
      <c r="I13" s="33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3" ht="18.75" x14ac:dyDescent="0.2">
      <c r="A14" s="143" t="s">
        <v>120</v>
      </c>
      <c r="B14" s="143"/>
      <c r="C14" s="143"/>
      <c r="D14" s="143"/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3"/>
      <c r="P14" s="143"/>
      <c r="Q14" s="6"/>
      <c r="R14" s="6"/>
      <c r="S14" s="6"/>
      <c r="T14" s="6"/>
    </row>
    <row r="15" spans="1:23" ht="18.75" x14ac:dyDescent="0.2">
      <c r="A15" s="143" t="s">
        <v>116</v>
      </c>
      <c r="B15" s="143"/>
      <c r="C15" s="143"/>
      <c r="D15" s="143"/>
      <c r="E15" s="143"/>
      <c r="F15" s="143"/>
      <c r="G15" s="143"/>
      <c r="H15" s="143"/>
      <c r="I15" s="143"/>
      <c r="J15" s="143"/>
      <c r="K15" s="143"/>
      <c r="L15" s="143"/>
      <c r="M15" s="143"/>
      <c r="N15" s="143"/>
      <c r="O15" s="143"/>
      <c r="P15" s="143"/>
      <c r="Q15" s="6"/>
      <c r="R15" s="6"/>
      <c r="S15" s="6"/>
      <c r="T15" s="6"/>
    </row>
    <row r="16" spans="1:23" x14ac:dyDescent="0.2">
      <c r="A16" s="143" t="s">
        <v>121</v>
      </c>
      <c r="B16" s="143"/>
      <c r="C16" s="38">
        <f>$C$4</f>
        <v>0</v>
      </c>
      <c r="D16" s="39">
        <f>$G$4</f>
        <v>0</v>
      </c>
      <c r="E16" s="190" t="s">
        <v>117</v>
      </c>
      <c r="F16" s="190"/>
      <c r="G16" s="39">
        <f>$C$5</f>
        <v>0</v>
      </c>
      <c r="H16" s="143" t="s">
        <v>118</v>
      </c>
      <c r="I16" s="213">
        <v>14.29</v>
      </c>
      <c r="J16" s="221">
        <f>$G$5</f>
        <v>0</v>
      </c>
      <c r="K16" s="140"/>
      <c r="L16" s="140"/>
      <c r="M16" s="222">
        <v>16.670000000000002</v>
      </c>
      <c r="N16" s="39">
        <f>$C$6</f>
        <v>0</v>
      </c>
      <c r="O16" s="222">
        <v>21.43</v>
      </c>
      <c r="P16" s="39">
        <f>$G$6</f>
        <v>0</v>
      </c>
      <c r="Q16" s="6"/>
      <c r="R16" s="6"/>
      <c r="S16" s="6"/>
      <c r="T16" s="6"/>
    </row>
    <row r="17" spans="1:23" x14ac:dyDescent="0.2">
      <c r="A17" s="143"/>
      <c r="B17" s="143"/>
      <c r="C17" s="13">
        <v>100</v>
      </c>
      <c r="D17" s="13">
        <v>100</v>
      </c>
      <c r="E17" s="190"/>
      <c r="F17" s="190"/>
      <c r="G17" s="13">
        <v>100</v>
      </c>
      <c r="H17" s="143"/>
      <c r="I17" s="213"/>
      <c r="J17" s="172">
        <v>100</v>
      </c>
      <c r="K17" s="172"/>
      <c r="L17" s="172"/>
      <c r="M17" s="222"/>
      <c r="N17" s="13">
        <v>100</v>
      </c>
      <c r="O17" s="222"/>
      <c r="P17" s="13">
        <v>100</v>
      </c>
      <c r="Q17" s="6"/>
      <c r="R17" s="6"/>
      <c r="S17" s="6"/>
      <c r="T17" s="6"/>
    </row>
    <row r="18" spans="1:23" x14ac:dyDescent="0.2">
      <c r="A18" s="133" t="s">
        <v>122</v>
      </c>
      <c r="B18" s="190">
        <v>23.81</v>
      </c>
      <c r="C18" s="38">
        <f>$C$7</f>
        <v>0</v>
      </c>
      <c r="D18" s="223">
        <v>28.57</v>
      </c>
      <c r="E18" s="39">
        <f>$G$7</f>
        <v>0</v>
      </c>
      <c r="F18" s="6"/>
      <c r="G18" s="224">
        <v>30.95</v>
      </c>
      <c r="H18" s="140">
        <f>$C$8</f>
        <v>0</v>
      </c>
      <c r="I18" s="140"/>
      <c r="J18" s="214" t="s">
        <v>123</v>
      </c>
      <c r="K18" s="136"/>
      <c r="L18" s="215">
        <v>4.76</v>
      </c>
      <c r="M18" s="39">
        <f>$G$9</f>
        <v>0</v>
      </c>
      <c r="N18" s="167">
        <f>2.38*((C4/100)+(G4/100))+9.52*(C5/100)+14.29*(G5/100)+16.67*(C6/100)+21.43*(G6/100)+23.81*(C7/100)+28.57*(G7/100)+30.95*(C8/100)-4.76*(G9/100)</f>
        <v>0</v>
      </c>
      <c r="O18" s="145" t="s">
        <v>124</v>
      </c>
      <c r="P18" s="145"/>
      <c r="Q18" s="6"/>
      <c r="R18" s="6"/>
      <c r="S18" s="6"/>
      <c r="T18" s="6"/>
    </row>
    <row r="19" spans="1:23" x14ac:dyDescent="0.2">
      <c r="A19" s="133"/>
      <c r="B19" s="190"/>
      <c r="C19" s="13">
        <v>100</v>
      </c>
      <c r="D19" s="222"/>
      <c r="E19" s="13">
        <v>100</v>
      </c>
      <c r="F19" s="6"/>
      <c r="G19" s="213"/>
      <c r="H19" s="172">
        <v>100</v>
      </c>
      <c r="I19" s="172"/>
      <c r="J19" s="136"/>
      <c r="K19" s="136"/>
      <c r="L19" s="215"/>
      <c r="M19" s="13">
        <v>100</v>
      </c>
      <c r="N19" s="167"/>
      <c r="O19" s="145"/>
      <c r="P19" s="145"/>
      <c r="Q19" s="6"/>
      <c r="R19" s="6"/>
      <c r="S19" s="6"/>
      <c r="T19" s="6"/>
    </row>
    <row r="20" spans="1:23" x14ac:dyDescent="0.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3" x14ac:dyDescent="0.2">
      <c r="A21" s="142" t="s">
        <v>125</v>
      </c>
      <c r="B21" s="143"/>
      <c r="C21" s="143"/>
      <c r="D21" s="143"/>
      <c r="E21" s="143"/>
      <c r="F21" s="143"/>
      <c r="G21" s="143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3" ht="18.75" x14ac:dyDescent="0.2">
      <c r="A22" s="143" t="s">
        <v>247</v>
      </c>
      <c r="B22" s="143"/>
      <c r="C22" s="143"/>
      <c r="D22" s="143"/>
      <c r="E22" s="143"/>
      <c r="F22" s="143"/>
      <c r="G22" s="143"/>
      <c r="H22" s="143"/>
      <c r="I22" s="143"/>
      <c r="J22" s="143"/>
      <c r="K22" s="143"/>
      <c r="L22" s="143"/>
      <c r="M22" s="143"/>
      <c r="N22" s="143"/>
      <c r="O22" s="143"/>
      <c r="P22" s="143"/>
      <c r="Q22" s="6"/>
      <c r="R22" s="6"/>
      <c r="S22" s="6"/>
      <c r="T22" s="6"/>
    </row>
    <row r="23" spans="1:23" ht="18.75" x14ac:dyDescent="0.2">
      <c r="A23" s="143" t="s">
        <v>248</v>
      </c>
      <c r="B23" s="143"/>
      <c r="C23" s="143"/>
      <c r="D23" s="143"/>
      <c r="E23" s="143"/>
      <c r="F23" s="143"/>
      <c r="G23" s="143"/>
      <c r="H23" s="143"/>
      <c r="I23" s="143"/>
      <c r="J23" s="143"/>
      <c r="K23" s="143"/>
      <c r="L23" s="143"/>
      <c r="M23" s="143"/>
      <c r="N23" s="143"/>
      <c r="O23" s="143"/>
      <c r="P23" s="143"/>
      <c r="Q23" s="6"/>
      <c r="R23" s="6"/>
      <c r="S23" s="6"/>
      <c r="T23" s="6"/>
    </row>
    <row r="24" spans="1:23" x14ac:dyDescent="0.2">
      <c r="A24" s="143" t="s">
        <v>241</v>
      </c>
      <c r="B24" s="143"/>
      <c r="C24" s="38">
        <f>$C$4</f>
        <v>0</v>
      </c>
      <c r="D24" s="39">
        <f>$G$4</f>
        <v>0</v>
      </c>
      <c r="E24" s="190" t="s">
        <v>242</v>
      </c>
      <c r="F24" s="190"/>
      <c r="G24" s="39">
        <f>$C$5</f>
        <v>0</v>
      </c>
      <c r="H24" s="143" t="s">
        <v>118</v>
      </c>
      <c r="I24" s="213">
        <v>15.29</v>
      </c>
      <c r="J24" s="221">
        <f>$G$5</f>
        <v>0</v>
      </c>
      <c r="K24" s="140"/>
      <c r="L24" s="140"/>
      <c r="M24" s="222">
        <v>18.170000000000002</v>
      </c>
      <c r="N24" s="39">
        <f>$C$6</f>
        <v>0</v>
      </c>
      <c r="O24" s="222">
        <v>22.93</v>
      </c>
      <c r="P24" s="39">
        <f>$G$6</f>
        <v>0</v>
      </c>
      <c r="Q24" s="6"/>
      <c r="R24" s="6"/>
      <c r="S24" s="6"/>
      <c r="T24" s="6"/>
    </row>
    <row r="25" spans="1:23" x14ac:dyDescent="0.2">
      <c r="A25" s="143"/>
      <c r="B25" s="143"/>
      <c r="C25" s="13">
        <v>100</v>
      </c>
      <c r="D25" s="13">
        <v>100</v>
      </c>
      <c r="E25" s="190"/>
      <c r="F25" s="190"/>
      <c r="G25" s="13">
        <v>100</v>
      </c>
      <c r="H25" s="143"/>
      <c r="I25" s="213"/>
      <c r="J25" s="172">
        <v>100</v>
      </c>
      <c r="K25" s="172"/>
      <c r="L25" s="172"/>
      <c r="M25" s="222"/>
      <c r="N25" s="13">
        <v>100</v>
      </c>
      <c r="O25" s="222"/>
      <c r="P25" s="13">
        <v>100</v>
      </c>
      <c r="Q25" s="6"/>
      <c r="R25" s="6"/>
      <c r="S25" s="6"/>
      <c r="T25" s="6"/>
      <c r="U25" s="101"/>
      <c r="V25" s="97"/>
      <c r="W25" s="97"/>
    </row>
    <row r="26" spans="1:23" ht="14.25" customHeight="1" x14ac:dyDescent="0.2">
      <c r="A26" s="133" t="s">
        <v>122</v>
      </c>
      <c r="B26" s="190">
        <v>25.81</v>
      </c>
      <c r="C26" s="38">
        <f>$C$7</f>
        <v>0</v>
      </c>
      <c r="D26" s="223">
        <v>30.57</v>
      </c>
      <c r="E26" s="39">
        <f>$G$7</f>
        <v>0</v>
      </c>
      <c r="F26" s="6"/>
      <c r="G26" s="224">
        <v>33.450000000000003</v>
      </c>
      <c r="H26" s="140">
        <f>$C$8</f>
        <v>0</v>
      </c>
      <c r="I26" s="140"/>
      <c r="J26" s="214" t="s">
        <v>238</v>
      </c>
      <c r="K26" s="136"/>
      <c r="L26" s="39">
        <f>G8</f>
        <v>0</v>
      </c>
      <c r="M26" s="39">
        <f>C9</f>
        <v>0</v>
      </c>
      <c r="N26" s="229">
        <v>3.76</v>
      </c>
      <c r="O26" s="44">
        <f>G9</f>
        <v>0</v>
      </c>
      <c r="P26" s="227" t="s">
        <v>19</v>
      </c>
      <c r="Q26" s="228">
        <f>2.88*((C24/100)+(D24/100))+10.52*(G24/100)+15.29*(J24/100)+18.17*(N24/100)+22.93*(P24/100)+25.81*(C26/100)+30.57*(E26/100)+33.45*(H26/100)+(L26/100)+(M26/100)-3.76*(O26/100)</f>
        <v>0</v>
      </c>
      <c r="R26" s="6"/>
      <c r="S26" s="6"/>
      <c r="T26" s="6"/>
      <c r="U26" s="101"/>
      <c r="V26" s="97"/>
      <c r="W26" s="97"/>
    </row>
    <row r="27" spans="1:23" x14ac:dyDescent="0.2">
      <c r="A27" s="133"/>
      <c r="B27" s="190"/>
      <c r="C27" s="13">
        <v>100</v>
      </c>
      <c r="D27" s="222"/>
      <c r="E27" s="13">
        <v>100</v>
      </c>
      <c r="F27" s="6"/>
      <c r="G27" s="213"/>
      <c r="H27" s="172">
        <v>100</v>
      </c>
      <c r="I27" s="172"/>
      <c r="J27" s="136"/>
      <c r="K27" s="136"/>
      <c r="L27" s="41">
        <v>100</v>
      </c>
      <c r="M27" s="13">
        <v>100</v>
      </c>
      <c r="N27" s="230"/>
      <c r="O27" s="45">
        <v>100</v>
      </c>
      <c r="P27" s="168"/>
      <c r="Q27" s="228"/>
      <c r="R27" s="6"/>
      <c r="S27" s="6"/>
      <c r="T27" s="6"/>
    </row>
    <row r="28" spans="1:23" x14ac:dyDescent="0.2">
      <c r="A28" s="31"/>
      <c r="B28" s="46"/>
      <c r="C28" s="41"/>
      <c r="D28" s="41"/>
      <c r="E28" s="41"/>
      <c r="F28" s="41"/>
      <c r="G28" s="41"/>
      <c r="H28" s="46"/>
      <c r="I28" s="46"/>
      <c r="J28" s="46"/>
      <c r="K28" s="41"/>
      <c r="L28" s="41"/>
      <c r="M28" s="33"/>
      <c r="N28" s="6"/>
      <c r="O28" s="6"/>
      <c r="P28" s="6"/>
      <c r="Q28" s="6"/>
      <c r="R28" s="6"/>
      <c r="S28" s="6"/>
      <c r="T28" s="6"/>
    </row>
    <row r="29" spans="1:23" x14ac:dyDescent="0.2">
      <c r="A29" s="142" t="s">
        <v>233</v>
      </c>
      <c r="B29" s="143"/>
      <c r="C29" s="143"/>
      <c r="D29" s="143"/>
      <c r="E29" s="143"/>
      <c r="F29" s="143"/>
      <c r="G29" s="143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3" ht="18.75" x14ac:dyDescent="0.2">
      <c r="A30" s="143" t="s">
        <v>234</v>
      </c>
      <c r="B30" s="143"/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6"/>
      <c r="R30" s="6"/>
      <c r="S30" s="6"/>
      <c r="T30" s="6"/>
    </row>
    <row r="31" spans="1:23" ht="18.75" x14ac:dyDescent="0.2">
      <c r="A31" s="143" t="s">
        <v>235</v>
      </c>
      <c r="B31" s="143"/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6"/>
      <c r="R31" s="6"/>
      <c r="S31" s="6"/>
      <c r="T31" s="6"/>
    </row>
    <row r="32" spans="1:23" x14ac:dyDescent="0.2">
      <c r="A32" s="143" t="s">
        <v>236</v>
      </c>
      <c r="B32" s="143"/>
      <c r="C32" s="38">
        <f>$C$4</f>
        <v>0</v>
      </c>
      <c r="D32" s="224">
        <v>2.88</v>
      </c>
      <c r="E32" s="47">
        <f>G4</f>
        <v>0</v>
      </c>
      <c r="F32" s="6"/>
      <c r="G32" s="224">
        <v>8.52</v>
      </c>
      <c r="H32" s="140">
        <f>C5</f>
        <v>0</v>
      </c>
      <c r="I32" s="140"/>
      <c r="J32" s="221" t="s">
        <v>237</v>
      </c>
      <c r="K32" s="136"/>
      <c r="L32" s="215">
        <v>13.29</v>
      </c>
      <c r="M32" s="38">
        <f>G5</f>
        <v>0</v>
      </c>
      <c r="N32" s="224">
        <v>15.17</v>
      </c>
      <c r="O32" s="39">
        <f>C6</f>
        <v>0</v>
      </c>
      <c r="P32" s="41"/>
      <c r="Q32" s="6"/>
      <c r="R32" s="6"/>
      <c r="S32" s="6"/>
      <c r="T32" s="6"/>
    </row>
    <row r="33" spans="1:22" x14ac:dyDescent="0.2">
      <c r="A33" s="143"/>
      <c r="B33" s="143"/>
      <c r="C33" s="13">
        <v>100</v>
      </c>
      <c r="D33" s="213"/>
      <c r="E33" s="13">
        <v>100</v>
      </c>
      <c r="F33" s="6"/>
      <c r="G33" s="213"/>
      <c r="H33" s="172">
        <v>100</v>
      </c>
      <c r="I33" s="172"/>
      <c r="J33" s="136"/>
      <c r="K33" s="136"/>
      <c r="L33" s="213"/>
      <c r="M33" s="40">
        <v>100</v>
      </c>
      <c r="N33" s="213"/>
      <c r="O33" s="40">
        <v>100</v>
      </c>
      <c r="P33" s="41"/>
      <c r="Q33" s="6"/>
      <c r="R33" s="6"/>
      <c r="S33" s="6"/>
      <c r="T33" s="167"/>
      <c r="U33" s="97"/>
      <c r="V33" s="97"/>
    </row>
    <row r="34" spans="1:22" x14ac:dyDescent="0.2">
      <c r="A34" s="133" t="s">
        <v>122</v>
      </c>
      <c r="B34" s="190">
        <v>19.93</v>
      </c>
      <c r="C34" s="38">
        <f>G6</f>
        <v>0</v>
      </c>
      <c r="D34" s="223">
        <v>21.81</v>
      </c>
      <c r="E34" s="39">
        <f>C7</f>
        <v>0</v>
      </c>
      <c r="F34" s="6"/>
      <c r="G34" s="224">
        <v>26.57</v>
      </c>
      <c r="H34" s="140">
        <f>G7</f>
        <v>0</v>
      </c>
      <c r="I34" s="140"/>
      <c r="J34" s="214" t="s">
        <v>238</v>
      </c>
      <c r="K34" s="136"/>
      <c r="L34" s="215">
        <v>28.45</v>
      </c>
      <c r="M34" s="39">
        <f>C8</f>
        <v>0</v>
      </c>
      <c r="N34" s="44">
        <f>G8</f>
        <v>0</v>
      </c>
      <c r="O34" s="44">
        <f>C9</f>
        <v>0</v>
      </c>
      <c r="P34" s="219">
        <v>3.76</v>
      </c>
      <c r="Q34" s="48">
        <f>G9</f>
        <v>0</v>
      </c>
      <c r="R34" s="6"/>
      <c r="S34" s="6"/>
      <c r="T34" s="167"/>
      <c r="U34" s="97"/>
      <c r="V34" s="97"/>
    </row>
    <row r="35" spans="1:22" x14ac:dyDescent="0.2">
      <c r="A35" s="133"/>
      <c r="B35" s="190"/>
      <c r="C35" s="13">
        <v>100</v>
      </c>
      <c r="D35" s="222"/>
      <c r="E35" s="13">
        <v>100</v>
      </c>
      <c r="F35" s="6"/>
      <c r="G35" s="213"/>
      <c r="H35" s="172">
        <v>100</v>
      </c>
      <c r="I35" s="172"/>
      <c r="J35" s="136"/>
      <c r="K35" s="136"/>
      <c r="L35" s="215"/>
      <c r="M35" s="13">
        <v>100</v>
      </c>
      <c r="N35" s="45">
        <v>100</v>
      </c>
      <c r="O35" s="45">
        <v>100</v>
      </c>
      <c r="P35" s="220"/>
      <c r="Q35" s="49">
        <v>100</v>
      </c>
      <c r="R35" s="6"/>
      <c r="S35" s="6"/>
      <c r="T35" s="6"/>
    </row>
    <row r="36" spans="1:22" ht="18.75" x14ac:dyDescent="0.2">
      <c r="A36" s="8" t="s">
        <v>239</v>
      </c>
      <c r="B36" s="42">
        <f>1.88*(C32/100)+2.88*(E32/100)+8.52*(H32/100)+13.29*(M32/100)+15.17*(O32/100)+19.93*(C34/100)+21.81*(E34/100)+26.57*(H34/100)+28.45*(M34/100)+(N34/100)+(O34/100)-3.76*(Q34/100)</f>
        <v>0</v>
      </c>
      <c r="C36" s="145" t="s">
        <v>124</v>
      </c>
      <c r="D36" s="143"/>
      <c r="E36" s="13"/>
      <c r="F36" s="6"/>
      <c r="G36" s="13"/>
      <c r="H36" s="41"/>
      <c r="I36" s="41"/>
      <c r="J36" s="13"/>
      <c r="K36" s="13"/>
      <c r="L36" s="41"/>
      <c r="M36" s="13"/>
      <c r="N36" s="45"/>
      <c r="O36" s="45"/>
      <c r="P36" s="45"/>
      <c r="Q36" s="6"/>
      <c r="R36" s="6"/>
      <c r="S36" s="6"/>
      <c r="T36" s="6"/>
    </row>
    <row r="37" spans="1:22" x14ac:dyDescent="0.2">
      <c r="A37" s="31"/>
      <c r="B37" s="42"/>
      <c r="C37" s="41"/>
      <c r="D37" s="41"/>
      <c r="E37" s="50"/>
      <c r="F37" s="41"/>
      <c r="G37" s="41"/>
      <c r="H37" s="46"/>
      <c r="I37" s="46"/>
      <c r="J37" s="46"/>
      <c r="K37" s="41"/>
      <c r="L37" s="41"/>
      <c r="M37" s="33"/>
      <c r="N37" s="6"/>
      <c r="O37" s="6"/>
      <c r="P37" s="6"/>
      <c r="Q37" s="6"/>
      <c r="R37" s="6"/>
      <c r="S37" s="6"/>
      <c r="T37" s="6"/>
    </row>
    <row r="38" spans="1:22" ht="18.75" x14ac:dyDescent="0.2">
      <c r="A38" s="142" t="s">
        <v>243</v>
      </c>
      <c r="B38" s="176"/>
      <c r="C38" s="176"/>
      <c r="D38" s="176"/>
      <c r="E38" s="176"/>
      <c r="F38" s="176"/>
      <c r="G38" s="176"/>
      <c r="H38" s="176"/>
      <c r="I38" s="176"/>
      <c r="J38" s="176"/>
      <c r="K38" s="176"/>
      <c r="L38" s="6"/>
      <c r="M38" s="6"/>
      <c r="N38" s="6"/>
      <c r="O38" s="6"/>
      <c r="P38" s="6"/>
      <c r="Q38" s="6"/>
      <c r="R38" s="6"/>
      <c r="S38" s="6"/>
      <c r="T38" s="6"/>
    </row>
    <row r="39" spans="1:22" x14ac:dyDescent="0.2">
      <c r="A39" s="133" t="s">
        <v>86</v>
      </c>
      <c r="B39" s="133"/>
      <c r="C39" s="140">
        <v>21</v>
      </c>
      <c r="D39" s="163"/>
      <c r="E39" s="164">
        <v>21</v>
      </c>
      <c r="F39" s="165"/>
      <c r="G39" s="165"/>
      <c r="H39" s="134" t="s">
        <v>87</v>
      </c>
      <c r="I39" s="153">
        <f>21/(21-G40)</f>
        <v>1</v>
      </c>
      <c r="J39" s="14"/>
      <c r="K39" s="6"/>
      <c r="L39" s="52"/>
      <c r="M39" s="18"/>
      <c r="N39" s="18"/>
      <c r="O39" s="6"/>
      <c r="P39" s="6"/>
      <c r="Q39" s="6"/>
      <c r="R39" s="6"/>
      <c r="S39" s="6"/>
      <c r="T39" s="6"/>
    </row>
    <row r="40" spans="1:22" ht="16.5" x14ac:dyDescent="0.2">
      <c r="A40" s="133"/>
      <c r="B40" s="133"/>
      <c r="C40" s="134" t="s">
        <v>88</v>
      </c>
      <c r="D40" s="143"/>
      <c r="E40" s="132" t="s">
        <v>89</v>
      </c>
      <c r="F40" s="133"/>
      <c r="G40" s="53">
        <f>O3</f>
        <v>0</v>
      </c>
      <c r="H40" s="136"/>
      <c r="I40" s="154"/>
      <c r="J40" s="6"/>
      <c r="K40" s="6"/>
      <c r="L40" s="52"/>
      <c r="M40" s="18"/>
      <c r="N40" s="18"/>
      <c r="O40" s="6"/>
      <c r="P40" s="6"/>
      <c r="Q40" s="6"/>
      <c r="R40" s="6"/>
      <c r="S40" s="6"/>
      <c r="T40" s="6"/>
    </row>
    <row r="41" spans="1:22" x14ac:dyDescent="0.2">
      <c r="A41" s="142" t="s">
        <v>244</v>
      </c>
      <c r="B41" s="143"/>
      <c r="C41" s="143"/>
      <c r="D41" s="143"/>
      <c r="E41" s="143"/>
      <c r="F41" s="6"/>
      <c r="G41" s="55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2" ht="18.75" x14ac:dyDescent="0.2">
      <c r="A42" s="133" t="s">
        <v>90</v>
      </c>
      <c r="B42" s="143"/>
      <c r="C42" s="143"/>
      <c r="D42" s="143"/>
      <c r="E42" s="56">
        <f>Q26</f>
        <v>0</v>
      </c>
      <c r="F42" s="206">
        <f>I39</f>
        <v>1</v>
      </c>
      <c r="G42" s="207"/>
      <c r="H42" s="57" t="s">
        <v>91</v>
      </c>
      <c r="I42" s="58">
        <f>N18</f>
        <v>0</v>
      </c>
      <c r="J42" s="134" t="s">
        <v>82</v>
      </c>
      <c r="K42" s="136"/>
      <c r="L42" s="59">
        <f>E42+((I39-1)*I42)</f>
        <v>0</v>
      </c>
      <c r="M42" s="145" t="s">
        <v>124</v>
      </c>
      <c r="N42" s="143"/>
      <c r="O42" s="6"/>
      <c r="P42" s="6"/>
      <c r="Q42" s="6"/>
      <c r="R42" s="6"/>
      <c r="S42" s="6"/>
      <c r="T42" s="6"/>
    </row>
    <row r="43" spans="1:22" x14ac:dyDescent="0.2">
      <c r="A43" s="142" t="s">
        <v>245</v>
      </c>
      <c r="B43" s="143"/>
      <c r="C43" s="143"/>
      <c r="D43" s="143"/>
      <c r="E43" s="143"/>
      <c r="F43" s="6"/>
      <c r="G43" s="55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2" ht="18.75" x14ac:dyDescent="0.2">
      <c r="A44" s="133" t="s">
        <v>246</v>
      </c>
      <c r="B44" s="143"/>
      <c r="C44" s="143"/>
      <c r="D44" s="143"/>
      <c r="E44" s="42">
        <f>B36</f>
        <v>0</v>
      </c>
      <c r="F44" s="169">
        <f>I39</f>
        <v>1</v>
      </c>
      <c r="G44" s="170"/>
      <c r="H44" s="12"/>
      <c r="I44" s="58">
        <f>N18</f>
        <v>0</v>
      </c>
      <c r="J44" s="134" t="s">
        <v>240</v>
      </c>
      <c r="K44" s="136"/>
      <c r="L44" s="59">
        <f>E44+((I39-1)*I44)</f>
        <v>0</v>
      </c>
      <c r="M44" s="145" t="s">
        <v>124</v>
      </c>
      <c r="N44" s="143"/>
      <c r="O44" s="6"/>
      <c r="P44" s="6"/>
      <c r="Q44" s="6"/>
      <c r="R44" s="6"/>
      <c r="S44" s="6"/>
      <c r="T44" s="6"/>
    </row>
    <row r="45" spans="1:22" x14ac:dyDescent="0.2">
      <c r="A45" s="142" t="s">
        <v>50</v>
      </c>
      <c r="B45" s="143"/>
      <c r="C45" s="143"/>
      <c r="D45" s="143"/>
      <c r="E45" s="143"/>
      <c r="F45" s="6"/>
      <c r="G45" s="55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2" ht="18.75" x14ac:dyDescent="0.2">
      <c r="A46" s="133" t="s">
        <v>99</v>
      </c>
      <c r="B46" s="143"/>
      <c r="C46" s="143"/>
      <c r="D46" s="143"/>
      <c r="E46" s="56">
        <f>G1</f>
        <v>0</v>
      </c>
      <c r="F46" s="169">
        <f>L42</f>
        <v>0</v>
      </c>
      <c r="G46" s="170"/>
      <c r="H46" s="12" t="s">
        <v>101</v>
      </c>
      <c r="I46" s="60">
        <f>E46*F46</f>
        <v>0</v>
      </c>
      <c r="J46" s="147" t="s">
        <v>97</v>
      </c>
      <c r="K46" s="147"/>
      <c r="L46" s="145"/>
      <c r="M46" s="18"/>
      <c r="N46" s="18"/>
      <c r="O46" s="18"/>
      <c r="P46" s="6"/>
      <c r="Q46" s="56"/>
      <c r="R46" s="6"/>
      <c r="S46" s="6"/>
      <c r="T46" s="6"/>
    </row>
    <row r="47" spans="1:22" x14ac:dyDescent="0.2">
      <c r="A47" s="142" t="s">
        <v>52</v>
      </c>
      <c r="B47" s="143"/>
      <c r="C47" s="143"/>
      <c r="D47" s="143"/>
      <c r="E47" s="143"/>
      <c r="F47" s="6"/>
      <c r="G47" s="55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2" ht="18.75" x14ac:dyDescent="0.2">
      <c r="A48" s="133" t="s">
        <v>95</v>
      </c>
      <c r="B48" s="143"/>
      <c r="C48" s="143"/>
      <c r="D48" s="143"/>
      <c r="E48" s="218">
        <f>I46</f>
        <v>0</v>
      </c>
      <c r="F48" s="212"/>
      <c r="G48" s="63" t="e">
        <f>$G$2</f>
        <v>#DIV/0!</v>
      </c>
      <c r="H48" s="12" t="s">
        <v>94</v>
      </c>
      <c r="I48" s="153" t="e">
        <f>$E$48*$G$48</f>
        <v>#DIV/0!</v>
      </c>
      <c r="J48" s="212"/>
      <c r="K48" s="147" t="s">
        <v>197</v>
      </c>
      <c r="L48" s="147"/>
      <c r="M48" s="18"/>
      <c r="N48" s="18"/>
      <c r="O48" s="18"/>
      <c r="P48" s="6"/>
      <c r="Q48" s="56"/>
      <c r="R48" s="6"/>
      <c r="S48" s="6"/>
      <c r="T48" s="6"/>
    </row>
    <row r="49" spans="1:20" x14ac:dyDescent="0.2">
      <c r="A49" s="142" t="s">
        <v>54</v>
      </c>
      <c r="B49" s="143"/>
      <c r="C49" s="143"/>
      <c r="D49" s="143"/>
      <c r="E49" s="143"/>
      <c r="F49" s="6"/>
      <c r="G49" s="55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18.75" x14ac:dyDescent="0.2">
      <c r="A50" s="133" t="s">
        <v>100</v>
      </c>
      <c r="B50" s="143"/>
      <c r="C50" s="143"/>
      <c r="D50" s="143"/>
      <c r="E50" s="62">
        <f>$G$1</f>
        <v>0</v>
      </c>
      <c r="F50" s="216">
        <f>L44</f>
        <v>0</v>
      </c>
      <c r="G50" s="217"/>
      <c r="H50" s="12" t="s">
        <v>101</v>
      </c>
      <c r="I50" s="153">
        <f>E50*F50</f>
        <v>0</v>
      </c>
      <c r="J50" s="136"/>
      <c r="K50" s="147" t="s">
        <v>197</v>
      </c>
      <c r="L50" s="147"/>
      <c r="M50" s="18"/>
      <c r="N50" s="18"/>
      <c r="O50" s="18"/>
      <c r="P50" s="6"/>
      <c r="Q50" s="56"/>
      <c r="R50" s="6"/>
      <c r="S50" s="6"/>
      <c r="T50" s="6"/>
    </row>
    <row r="51" spans="1:20" x14ac:dyDescent="0.2">
      <c r="A51" s="142" t="s">
        <v>56</v>
      </c>
      <c r="B51" s="143"/>
      <c r="C51" s="143"/>
      <c r="D51" s="143"/>
      <c r="E51" s="143"/>
      <c r="F51" s="6"/>
      <c r="G51" s="55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18.75" x14ac:dyDescent="0.2">
      <c r="A52" s="133" t="s">
        <v>96</v>
      </c>
      <c r="B52" s="143"/>
      <c r="C52" s="143"/>
      <c r="D52" s="143"/>
      <c r="E52" s="218">
        <f>I50</f>
        <v>0</v>
      </c>
      <c r="F52" s="212"/>
      <c r="G52" s="63" t="e">
        <f>$G$2</f>
        <v>#DIV/0!</v>
      </c>
      <c r="H52" s="12" t="s">
        <v>94</v>
      </c>
      <c r="I52" s="153" t="e">
        <f>$E$52*$G$52</f>
        <v>#DIV/0!</v>
      </c>
      <c r="J52" s="212"/>
      <c r="K52" s="147" t="s">
        <v>97</v>
      </c>
      <c r="L52" s="147"/>
      <c r="M52" s="18"/>
      <c r="N52" s="18"/>
      <c r="O52" s="18"/>
      <c r="P52" s="6"/>
      <c r="Q52" s="56"/>
      <c r="R52" s="6"/>
      <c r="S52" s="6"/>
      <c r="T52" s="6"/>
    </row>
    <row r="53" spans="1:20" x14ac:dyDescent="0.2">
      <c r="A53" s="6"/>
      <c r="B53" s="6"/>
      <c r="C53" s="6"/>
      <c r="D53" s="6"/>
      <c r="E53" s="6"/>
      <c r="F53" s="6"/>
      <c r="G53" s="55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x14ac:dyDescent="0.2">
      <c r="A54" s="160" t="s">
        <v>59</v>
      </c>
      <c r="B54" s="143"/>
      <c r="C54" s="6"/>
      <c r="D54" s="6"/>
      <c r="E54" s="6"/>
      <c r="F54" s="6"/>
      <c r="G54" s="55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13"/>
      <c r="T54" s="6"/>
    </row>
    <row r="55" spans="1:20" x14ac:dyDescent="0.2">
      <c r="A55" s="166" t="s">
        <v>126</v>
      </c>
      <c r="B55" s="143"/>
      <c r="C55" s="143"/>
      <c r="D55" s="6"/>
      <c r="E55" s="6"/>
      <c r="F55" s="6"/>
      <c r="G55" s="55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13"/>
      <c r="T55" s="6"/>
    </row>
    <row r="56" spans="1:20" ht="17.25" x14ac:dyDescent="0.2">
      <c r="A56" s="133" t="s">
        <v>198</v>
      </c>
      <c r="B56" s="133"/>
      <c r="C56" s="133"/>
      <c r="D56" s="65">
        <f>IF(O7=0,S3*S3/4*3.14,S4*S5)</f>
        <v>0</v>
      </c>
      <c r="E56" s="66" t="s">
        <v>199</v>
      </c>
      <c r="F56" s="6"/>
      <c r="G56" s="13"/>
      <c r="H56" s="6"/>
      <c r="I56" s="54"/>
      <c r="J56" s="6"/>
      <c r="K56" s="6"/>
      <c r="L56" s="52"/>
      <c r="M56" s="61"/>
      <c r="N56" s="61"/>
      <c r="O56" s="6"/>
      <c r="P56" s="6"/>
      <c r="Q56" s="6"/>
      <c r="R56" s="6"/>
      <c r="S56" s="13"/>
      <c r="T56" s="6"/>
    </row>
    <row r="57" spans="1:20" x14ac:dyDescent="0.2">
      <c r="A57" s="166" t="s">
        <v>137</v>
      </c>
      <c r="B57" s="143"/>
      <c r="C57" s="143"/>
      <c r="D57" s="6"/>
      <c r="E57" s="6"/>
      <c r="F57" s="6"/>
      <c r="G57" s="55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13"/>
      <c r="T57" s="6"/>
    </row>
    <row r="58" spans="1:20" ht="14.25" customHeight="1" x14ac:dyDescent="0.2">
      <c r="A58" s="133" t="s">
        <v>200</v>
      </c>
      <c r="B58" s="133"/>
      <c r="C58" s="133"/>
      <c r="D58" s="39" t="s">
        <v>201</v>
      </c>
      <c r="E58" s="137" t="s">
        <v>202</v>
      </c>
      <c r="F58" s="140" t="s">
        <v>203</v>
      </c>
      <c r="G58" s="140"/>
      <c r="H58" s="135" t="s">
        <v>202</v>
      </c>
      <c r="I58" s="39">
        <v>1</v>
      </c>
      <c r="J58" s="135" t="s">
        <v>204</v>
      </c>
      <c r="K58" s="136"/>
      <c r="L58" s="68">
        <f>I46</f>
        <v>0</v>
      </c>
      <c r="M58" s="137" t="s">
        <v>202</v>
      </c>
      <c r="N58" s="39">
        <f>273+O5</f>
        <v>273</v>
      </c>
      <c r="O58" s="139">
        <v>1</v>
      </c>
      <c r="P58" s="140"/>
      <c r="Q58" s="146" t="e">
        <f>(L58/L59)*(N58/N59)*(1/3600)</f>
        <v>#DIV/0!</v>
      </c>
      <c r="R58" s="6"/>
      <c r="S58" s="13"/>
      <c r="T58" s="6"/>
    </row>
    <row r="59" spans="1:20" x14ac:dyDescent="0.2">
      <c r="A59" s="143"/>
      <c r="B59" s="143"/>
      <c r="C59" s="143"/>
      <c r="D59" s="13" t="s">
        <v>205</v>
      </c>
      <c r="E59" s="136"/>
      <c r="F59" s="172">
        <v>273</v>
      </c>
      <c r="G59" s="172"/>
      <c r="H59" s="136"/>
      <c r="I59" s="13">
        <v>3600</v>
      </c>
      <c r="J59" s="136"/>
      <c r="K59" s="136"/>
      <c r="L59" s="69">
        <f>D56</f>
        <v>0</v>
      </c>
      <c r="M59" s="136"/>
      <c r="N59" s="40">
        <v>273</v>
      </c>
      <c r="O59" s="138">
        <v>3600</v>
      </c>
      <c r="P59" s="138"/>
      <c r="Q59" s="146"/>
      <c r="R59" s="6"/>
      <c r="S59" s="13"/>
      <c r="T59" s="6"/>
    </row>
    <row r="60" spans="1:20" x14ac:dyDescent="0.2">
      <c r="A60" s="166" t="s">
        <v>144</v>
      </c>
      <c r="B60" s="143"/>
      <c r="C60" s="143"/>
      <c r="D60" s="6"/>
      <c r="E60" s="6"/>
      <c r="F60" s="6"/>
      <c r="G60" s="55"/>
      <c r="H60" s="6"/>
      <c r="I60" s="6"/>
      <c r="J60" s="6"/>
      <c r="K60" s="6"/>
      <c r="L60" s="6"/>
      <c r="M60" s="6"/>
      <c r="N60" s="6"/>
      <c r="O60" s="6"/>
      <c r="P60" s="6"/>
      <c r="Q60" s="33"/>
      <c r="R60" s="6"/>
      <c r="S60" s="13"/>
      <c r="T60" s="6"/>
    </row>
    <row r="61" spans="1:20" ht="17.25" x14ac:dyDescent="0.2">
      <c r="A61" s="133" t="s">
        <v>206</v>
      </c>
      <c r="B61" s="133"/>
      <c r="C61" s="133"/>
      <c r="D61" s="143" t="s">
        <v>207</v>
      </c>
      <c r="E61" s="143"/>
      <c r="F61" s="143"/>
      <c r="G61" s="70" t="e">
        <f>Q58</f>
        <v>#DIV/0!</v>
      </c>
      <c r="H61" s="67" t="s">
        <v>202</v>
      </c>
      <c r="I61" s="71" t="e">
        <f>G2</f>
        <v>#DIV/0!</v>
      </c>
      <c r="J61" s="135" t="s">
        <v>204</v>
      </c>
      <c r="K61" s="136"/>
      <c r="L61" s="72" t="e">
        <f>G61*I61</f>
        <v>#DIV/0!</v>
      </c>
      <c r="M61" s="64" t="s">
        <v>147</v>
      </c>
      <c r="N61" s="6"/>
      <c r="O61" s="6"/>
      <c r="P61" s="6"/>
      <c r="Q61" s="6"/>
      <c r="R61" s="6"/>
      <c r="S61" s="13"/>
      <c r="T61" s="6"/>
    </row>
    <row r="62" spans="1:20" x14ac:dyDescent="0.2">
      <c r="A62" s="6"/>
      <c r="B62" s="6"/>
      <c r="C62" s="6"/>
      <c r="D62" s="6"/>
      <c r="E62" s="6"/>
      <c r="F62" s="6"/>
      <c r="G62" s="55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13"/>
      <c r="T62" s="6"/>
    </row>
    <row r="63" spans="1:20" x14ac:dyDescent="0.2">
      <c r="A63" s="160" t="s">
        <v>148</v>
      </c>
      <c r="B63" s="143"/>
      <c r="C63" s="143"/>
      <c r="D63" s="143"/>
      <c r="E63" s="143"/>
      <c r="F63" s="6"/>
      <c r="G63" s="55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13"/>
      <c r="T63" s="6"/>
    </row>
    <row r="64" spans="1:20" x14ac:dyDescent="0.2">
      <c r="A64" s="166" t="s">
        <v>149</v>
      </c>
      <c r="B64" s="143"/>
      <c r="C64" s="143"/>
      <c r="D64" s="143"/>
      <c r="E64" s="143"/>
      <c r="F64" s="6"/>
      <c r="G64" s="55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13"/>
      <c r="T64" s="6"/>
    </row>
    <row r="65" spans="1:20" ht="18.75" x14ac:dyDescent="0.2">
      <c r="A65" s="6"/>
      <c r="B65" s="143" t="s">
        <v>150</v>
      </c>
      <c r="C65" s="18">
        <v>1.36</v>
      </c>
      <c r="D65" s="6" t="s">
        <v>151</v>
      </c>
      <c r="E65" s="6"/>
      <c r="F65" s="6"/>
      <c r="G65" s="39">
        <v>1.36</v>
      </c>
      <c r="H65" s="163" t="e">
        <f>Q58*I46</f>
        <v>#DIV/0!</v>
      </c>
      <c r="I65" s="163"/>
      <c r="J65" s="135" t="s">
        <v>143</v>
      </c>
      <c r="K65" s="136"/>
      <c r="L65" s="225" t="e">
        <f>(1.36*((I46*Q58)^0.5))/(100+(258/H67))</f>
        <v>#DIV/0!</v>
      </c>
      <c r="M65" s="166" t="s">
        <v>166</v>
      </c>
      <c r="N65" s="6"/>
      <c r="O65" s="6"/>
      <c r="P65" s="6"/>
      <c r="Q65" s="6"/>
      <c r="R65" s="6"/>
      <c r="S65" s="13"/>
      <c r="T65" s="6"/>
    </row>
    <row r="66" spans="1:20" x14ac:dyDescent="0.2">
      <c r="A66" s="6"/>
      <c r="B66" s="143"/>
      <c r="C66" s="179" t="s">
        <v>152</v>
      </c>
      <c r="D66" s="73">
        <v>258</v>
      </c>
      <c r="E66" s="6"/>
      <c r="F66" s="6"/>
      <c r="G66" s="180" t="s">
        <v>152</v>
      </c>
      <c r="H66" s="181">
        <v>258</v>
      </c>
      <c r="I66" s="182"/>
      <c r="J66" s="136"/>
      <c r="K66" s="136"/>
      <c r="L66" s="225"/>
      <c r="M66" s="143"/>
      <c r="N66" s="6"/>
      <c r="O66" s="6"/>
      <c r="P66" s="6"/>
      <c r="Q66" s="6"/>
      <c r="R66" s="6"/>
      <c r="S66" s="13"/>
      <c r="T66" s="6"/>
    </row>
    <row r="67" spans="1:20" x14ac:dyDescent="0.2">
      <c r="A67" s="6"/>
      <c r="B67" s="143"/>
      <c r="C67" s="133"/>
      <c r="D67" s="13" t="s">
        <v>153</v>
      </c>
      <c r="E67" s="6"/>
      <c r="F67" s="6"/>
      <c r="G67" s="133"/>
      <c r="H67" s="183" t="e">
        <f>Q58</f>
        <v>#DIV/0!</v>
      </c>
      <c r="I67" s="143"/>
      <c r="J67" s="136"/>
      <c r="K67" s="136"/>
      <c r="L67" s="225"/>
      <c r="M67" s="143"/>
      <c r="N67" s="6"/>
      <c r="O67" s="6"/>
      <c r="P67" s="6"/>
      <c r="Q67" s="6"/>
      <c r="R67" s="6"/>
      <c r="S67" s="13"/>
      <c r="T67" s="6"/>
    </row>
    <row r="68" spans="1:20" x14ac:dyDescent="0.2">
      <c r="A68" s="166" t="s">
        <v>155</v>
      </c>
      <c r="B68" s="143"/>
      <c r="C68" s="143"/>
      <c r="D68" s="143"/>
      <c r="E68" s="143"/>
      <c r="F68" s="6"/>
      <c r="G68" s="55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13"/>
      <c r="T68" s="6"/>
    </row>
    <row r="69" spans="1:20" x14ac:dyDescent="0.2">
      <c r="A69" s="6"/>
      <c r="B69" s="133" t="s">
        <v>154</v>
      </c>
      <c r="C69" s="140">
        <v>58.4</v>
      </c>
      <c r="D69" s="140"/>
      <c r="E69" s="136" t="s">
        <v>157</v>
      </c>
      <c r="F69" s="136"/>
      <c r="G69" s="136"/>
      <c r="H69" s="140" t="s">
        <v>153</v>
      </c>
      <c r="I69" s="140"/>
      <c r="J69" s="203" t="s">
        <v>158</v>
      </c>
      <c r="K69" s="143"/>
      <c r="L69" s="143"/>
      <c r="M69" s="6"/>
      <c r="N69" s="6"/>
      <c r="O69" s="6"/>
      <c r="P69" s="6"/>
      <c r="Q69" s="6"/>
      <c r="R69" s="6"/>
      <c r="S69" s="13"/>
      <c r="T69" s="6"/>
    </row>
    <row r="70" spans="1:20" ht="18.75" x14ac:dyDescent="0.2">
      <c r="A70" s="6"/>
      <c r="B70" s="133"/>
      <c r="C70" s="172" t="s">
        <v>151</v>
      </c>
      <c r="D70" s="172"/>
      <c r="E70" s="136"/>
      <c r="F70" s="136"/>
      <c r="G70" s="136"/>
      <c r="H70" s="135" t="s">
        <v>156</v>
      </c>
      <c r="I70" s="136"/>
      <c r="J70" s="203"/>
      <c r="K70" s="143"/>
      <c r="L70" s="143"/>
      <c r="M70" s="6"/>
      <c r="N70" s="6"/>
      <c r="O70" s="6"/>
      <c r="P70" s="6"/>
      <c r="Q70" s="6"/>
      <c r="R70" s="6"/>
      <c r="S70" s="13"/>
      <c r="T70" s="6"/>
    </row>
    <row r="71" spans="1:20" x14ac:dyDescent="0.2">
      <c r="A71" s="6"/>
      <c r="B71" s="133" t="s">
        <v>159</v>
      </c>
      <c r="C71" s="140">
        <v>58.4</v>
      </c>
      <c r="D71" s="140"/>
      <c r="E71" s="136" t="s">
        <v>157</v>
      </c>
      <c r="F71" s="136"/>
      <c r="G71" s="136"/>
      <c r="H71" s="198" t="e">
        <f>Q58</f>
        <v>#DIV/0!</v>
      </c>
      <c r="I71" s="199"/>
      <c r="J71" s="203" t="s">
        <v>165</v>
      </c>
      <c r="K71" s="143"/>
      <c r="L71" s="143"/>
      <c r="M71" s="226" t="e">
        <f>(58.4/((C72*D72)^0.5))*((1460-(296*(Q58/(O5-15)))))+1</f>
        <v>#DIV/0!</v>
      </c>
      <c r="N71" s="6"/>
      <c r="O71" s="6"/>
      <c r="P71" s="6"/>
      <c r="Q71" s="6"/>
      <c r="R71" s="6"/>
      <c r="S71" s="13"/>
      <c r="T71" s="6"/>
    </row>
    <row r="72" spans="1:20" x14ac:dyDescent="0.2">
      <c r="A72" s="6"/>
      <c r="B72" s="133"/>
      <c r="C72" s="75">
        <f>I46</f>
        <v>0</v>
      </c>
      <c r="D72" s="76" t="e">
        <f>Q58</f>
        <v>#DIV/0!</v>
      </c>
      <c r="E72" s="136"/>
      <c r="F72" s="136"/>
      <c r="G72" s="136"/>
      <c r="H72" s="201">
        <f>O5</f>
        <v>0</v>
      </c>
      <c r="I72" s="202"/>
      <c r="J72" s="203"/>
      <c r="K72" s="143"/>
      <c r="L72" s="143"/>
      <c r="M72" s="226"/>
      <c r="N72" s="6"/>
      <c r="O72" s="6"/>
      <c r="P72" s="6"/>
      <c r="Q72" s="6"/>
      <c r="R72" s="6"/>
      <c r="S72" s="13"/>
      <c r="T72" s="6"/>
    </row>
    <row r="73" spans="1:20" x14ac:dyDescent="0.2">
      <c r="A73" s="166" t="s">
        <v>160</v>
      </c>
      <c r="B73" s="143"/>
      <c r="C73" s="143"/>
      <c r="D73" s="143"/>
      <c r="E73" s="143"/>
      <c r="F73" s="6"/>
      <c r="G73" s="55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13"/>
      <c r="T73" s="6"/>
    </row>
    <row r="74" spans="1:20" x14ac:dyDescent="0.2">
      <c r="A74" s="6"/>
      <c r="B74" s="143" t="s">
        <v>164</v>
      </c>
      <c r="C74" s="143"/>
      <c r="D74" s="143"/>
      <c r="E74" s="143"/>
      <c r="F74" s="143"/>
      <c r="G74" s="143"/>
      <c r="H74" s="143"/>
      <c r="I74" s="143"/>
      <c r="J74" s="140">
        <v>1</v>
      </c>
      <c r="K74" s="140"/>
      <c r="L74" s="166" t="s">
        <v>162</v>
      </c>
      <c r="M74" s="6"/>
      <c r="N74" s="6"/>
      <c r="O74" s="6"/>
      <c r="P74" s="6"/>
      <c r="Q74" s="6"/>
      <c r="R74" s="6"/>
      <c r="S74" s="13"/>
      <c r="T74" s="6"/>
    </row>
    <row r="75" spans="1:20" x14ac:dyDescent="0.2">
      <c r="A75" s="6"/>
      <c r="B75" s="143"/>
      <c r="C75" s="143"/>
      <c r="D75" s="143"/>
      <c r="E75" s="143"/>
      <c r="F75" s="143"/>
      <c r="G75" s="143"/>
      <c r="H75" s="143"/>
      <c r="I75" s="143"/>
      <c r="J75" s="136" t="s">
        <v>161</v>
      </c>
      <c r="K75" s="136"/>
      <c r="L75" s="143"/>
      <c r="M75" s="6"/>
      <c r="N75" s="6"/>
      <c r="O75" s="6"/>
      <c r="P75" s="6"/>
      <c r="Q75" s="6"/>
      <c r="R75" s="6"/>
      <c r="S75" s="13"/>
      <c r="T75" s="6"/>
    </row>
    <row r="76" spans="1:20" x14ac:dyDescent="0.2">
      <c r="A76" s="6"/>
      <c r="B76" s="143" t="s">
        <v>163</v>
      </c>
      <c r="C76" s="143"/>
      <c r="D76" s="143"/>
      <c r="E76" s="200">
        <f>I46</f>
        <v>0</v>
      </c>
      <c r="F76" s="6"/>
      <c r="G76" s="231">
        <f>O5</f>
        <v>0</v>
      </c>
      <c r="H76" s="143" t="s">
        <v>227</v>
      </c>
      <c r="I76" s="143"/>
      <c r="J76" s="143"/>
      <c r="K76" s="143"/>
      <c r="L76" s="204" t="e">
        <f>M71</f>
        <v>#DIV/0!</v>
      </c>
      <c r="M76" s="39">
        <v>1</v>
      </c>
      <c r="N76" s="166" t="s">
        <v>162</v>
      </c>
      <c r="O76" s="6"/>
      <c r="P76" s="6"/>
      <c r="Q76" s="6"/>
      <c r="R76" s="6"/>
      <c r="S76" s="13"/>
      <c r="T76" s="6"/>
    </row>
    <row r="77" spans="1:20" x14ac:dyDescent="0.2">
      <c r="A77" s="6"/>
      <c r="B77" s="143"/>
      <c r="C77" s="143"/>
      <c r="D77" s="143"/>
      <c r="E77" s="143"/>
      <c r="F77" s="6"/>
      <c r="G77" s="232"/>
      <c r="H77" s="143"/>
      <c r="I77" s="143"/>
      <c r="J77" s="143"/>
      <c r="K77" s="143"/>
      <c r="L77" s="204"/>
      <c r="M77" s="77" t="e">
        <f>M71</f>
        <v>#DIV/0!</v>
      </c>
      <c r="N77" s="143"/>
      <c r="O77" s="6"/>
      <c r="P77" s="6"/>
      <c r="Q77" s="6"/>
      <c r="R77" s="6"/>
      <c r="S77" s="13"/>
      <c r="T77" s="6"/>
    </row>
    <row r="78" spans="1:20" x14ac:dyDescent="0.2">
      <c r="A78" s="6"/>
      <c r="B78" s="8" t="s">
        <v>19</v>
      </c>
      <c r="C78" s="78" t="e">
        <f>(5.89/10000000)*I46*(O5-15)*(2.3*LOG(M71,10)+(1/M71)-1)</f>
        <v>#DIV/0!</v>
      </c>
      <c r="D78" s="6" t="s">
        <v>21</v>
      </c>
      <c r="E78" s="6"/>
      <c r="F78" s="6"/>
      <c r="G78" s="55"/>
      <c r="H78" s="33"/>
      <c r="I78" s="33"/>
      <c r="J78" s="6"/>
      <c r="K78" s="6"/>
      <c r="L78" s="6"/>
      <c r="M78" s="6"/>
      <c r="N78" s="6"/>
      <c r="O78" s="6"/>
      <c r="P78" s="6"/>
      <c r="Q78" s="6"/>
      <c r="R78" s="6"/>
      <c r="S78" s="13"/>
      <c r="T78" s="6"/>
    </row>
    <row r="79" spans="1:20" x14ac:dyDescent="0.2">
      <c r="A79" s="166" t="s">
        <v>167</v>
      </c>
      <c r="B79" s="143"/>
      <c r="C79" s="143"/>
      <c r="D79" s="143"/>
      <c r="E79" s="143"/>
      <c r="F79" s="6"/>
      <c r="G79" s="55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13"/>
      <c r="T79" s="6"/>
    </row>
    <row r="80" spans="1:20" x14ac:dyDescent="0.2">
      <c r="A80" s="6"/>
      <c r="B80" s="197" t="s">
        <v>168</v>
      </c>
      <c r="C80" s="197"/>
      <c r="D80" s="79" t="str">
        <f>IF(S6=0,"無","有")</f>
        <v>無</v>
      </c>
      <c r="E80" s="66"/>
      <c r="F80" s="43"/>
      <c r="G80" s="55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13"/>
      <c r="T80" s="6"/>
    </row>
    <row r="81" spans="1:23" ht="18.75" x14ac:dyDescent="0.35">
      <c r="A81" s="6"/>
      <c r="B81" s="196" t="s">
        <v>208</v>
      </c>
      <c r="C81" s="152"/>
      <c r="D81" s="152"/>
      <c r="E81" s="152"/>
      <c r="F81" s="152"/>
      <c r="G81" s="6"/>
      <c r="H81" s="6"/>
      <c r="I81" s="6"/>
      <c r="J81" s="6"/>
      <c r="K81" s="6"/>
      <c r="L81" s="80"/>
      <c r="M81" s="6"/>
      <c r="N81" s="6"/>
      <c r="O81" s="6"/>
      <c r="P81" s="6"/>
      <c r="Q81" s="6"/>
      <c r="R81" s="6"/>
      <c r="S81" s="13"/>
      <c r="T81" s="6"/>
    </row>
    <row r="82" spans="1:23" x14ac:dyDescent="0.2">
      <c r="A82" s="6"/>
      <c r="B82" s="81" t="s">
        <v>209</v>
      </c>
      <c r="C82" s="82">
        <f>O6</f>
        <v>0</v>
      </c>
      <c r="D82" s="83">
        <v>0.65</v>
      </c>
      <c r="E82" s="84" t="e">
        <f>L65</f>
        <v>#DIV/0!</v>
      </c>
      <c r="F82" s="85"/>
      <c r="G82" s="70" t="e">
        <f>C78</f>
        <v>#DIV/0!</v>
      </c>
      <c r="H82" s="6" t="s">
        <v>210</v>
      </c>
      <c r="I82" s="65" t="e">
        <f>IF(S6=0,C82+0.65*(E82+G82),O6)</f>
        <v>#DIV/0!</v>
      </c>
      <c r="J82" s="143" t="s">
        <v>211</v>
      </c>
      <c r="K82" s="143"/>
      <c r="L82" s="6"/>
      <c r="M82" s="6"/>
      <c r="N82" s="6"/>
      <c r="O82" s="6"/>
      <c r="P82" s="6"/>
      <c r="Q82" s="6"/>
      <c r="R82" s="6"/>
      <c r="S82" s="13"/>
      <c r="T82" s="6"/>
    </row>
    <row r="83" spans="1:23" ht="16.5" x14ac:dyDescent="0.25">
      <c r="A83" s="6"/>
      <c r="B83" s="194" t="s">
        <v>191</v>
      </c>
      <c r="C83" s="195"/>
      <c r="D83" s="195"/>
      <c r="E83" s="195"/>
      <c r="F83" s="195"/>
      <c r="G83" s="195"/>
      <c r="H83" s="195"/>
      <c r="I83" s="195"/>
      <c r="J83" s="195"/>
      <c r="K83" s="195"/>
      <c r="L83" s="195"/>
      <c r="M83" s="195"/>
      <c r="N83" s="6"/>
      <c r="O83" s="6"/>
      <c r="P83" s="6"/>
      <c r="Q83" s="6"/>
      <c r="R83" s="6"/>
      <c r="S83" s="13"/>
      <c r="T83" s="6"/>
    </row>
    <row r="84" spans="1:23" x14ac:dyDescent="0.2">
      <c r="A84" s="6"/>
      <c r="B84" s="6"/>
      <c r="C84" s="6"/>
      <c r="D84" s="6"/>
      <c r="E84" s="6"/>
      <c r="F84" s="6"/>
      <c r="G84" s="55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13"/>
      <c r="T84" s="6"/>
    </row>
    <row r="85" spans="1:23" x14ac:dyDescent="0.2">
      <c r="A85" s="160" t="s">
        <v>171</v>
      </c>
      <c r="B85" s="143"/>
      <c r="C85" s="143"/>
      <c r="D85" s="143"/>
      <c r="E85" s="143"/>
      <c r="F85" s="143"/>
      <c r="G85" s="143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13"/>
      <c r="T85" s="6"/>
    </row>
    <row r="86" spans="1:23" x14ac:dyDescent="0.2">
      <c r="A86" s="166" t="s">
        <v>172</v>
      </c>
      <c r="B86" s="143"/>
      <c r="C86" s="143"/>
      <c r="D86" s="143"/>
      <c r="E86" s="143"/>
      <c r="F86" s="6"/>
      <c r="G86" s="55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13"/>
      <c r="T86" s="6"/>
    </row>
    <row r="87" spans="1:23" ht="18.75" x14ac:dyDescent="0.2">
      <c r="A87" s="6"/>
      <c r="B87" s="176" t="s">
        <v>229</v>
      </c>
      <c r="C87" s="176"/>
      <c r="D87" s="176"/>
      <c r="E87" s="176"/>
      <c r="F87" s="6"/>
      <c r="G87" s="55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13"/>
      <c r="T87" s="6"/>
    </row>
    <row r="88" spans="1:23" ht="18.75" x14ac:dyDescent="0.2">
      <c r="A88" s="6"/>
      <c r="B88" s="8" t="s">
        <v>212</v>
      </c>
      <c r="C88" s="86">
        <f>G1</f>
        <v>0</v>
      </c>
      <c r="D88" s="87">
        <f>O4</f>
        <v>0</v>
      </c>
      <c r="E88" s="54">
        <v>0.01</v>
      </c>
      <c r="F88" s="54"/>
      <c r="G88" s="88">
        <f>C88*D88*0.007</f>
        <v>0</v>
      </c>
      <c r="H88" s="147" t="s">
        <v>213</v>
      </c>
      <c r="I88" s="143"/>
      <c r="J88" s="61"/>
      <c r="K88" s="61"/>
      <c r="L88" s="6"/>
      <c r="M88" s="6"/>
      <c r="N88" s="6"/>
      <c r="O88" s="6"/>
      <c r="P88" s="6"/>
      <c r="Q88" s="51"/>
      <c r="R88" s="6"/>
      <c r="S88" s="13"/>
      <c r="T88" s="6"/>
    </row>
    <row r="89" spans="1:23" x14ac:dyDescent="0.2">
      <c r="A89" s="166" t="s">
        <v>174</v>
      </c>
      <c r="B89" s="143"/>
      <c r="C89" s="143"/>
      <c r="D89" s="143"/>
      <c r="E89" s="143"/>
      <c r="F89" s="6"/>
      <c r="G89" s="55"/>
      <c r="H89" s="6"/>
      <c r="I89" s="6"/>
      <c r="J89" s="6"/>
      <c r="K89" s="6"/>
      <c r="L89" s="6"/>
      <c r="M89" s="6"/>
      <c r="N89" s="6"/>
      <c r="O89" s="6"/>
      <c r="P89" s="6"/>
      <c r="Q89" s="37"/>
      <c r="R89" s="94"/>
      <c r="S89" s="94"/>
      <c r="T89" s="94"/>
      <c r="U89" s="103"/>
      <c r="V89" s="103"/>
      <c r="W89" s="103"/>
    </row>
    <row r="90" spans="1:23" ht="18.75" x14ac:dyDescent="0.2">
      <c r="A90" s="6"/>
      <c r="B90" s="178" t="s">
        <v>214</v>
      </c>
      <c r="C90" s="178"/>
      <c r="D90" s="178"/>
      <c r="E90" s="177" t="e">
        <f>G88*G2</f>
        <v>#DIV/0!</v>
      </c>
      <c r="F90" s="177"/>
      <c r="G90" s="61" t="s">
        <v>213</v>
      </c>
      <c r="H90" s="61"/>
      <c r="I90" s="6"/>
      <c r="J90" s="6"/>
      <c r="K90" s="6"/>
      <c r="L90" s="6"/>
      <c r="M90" s="6"/>
      <c r="N90" s="6"/>
      <c r="O90" s="6"/>
      <c r="P90" s="6"/>
      <c r="Q90" s="6"/>
      <c r="R90" s="6"/>
      <c r="S90" s="13"/>
      <c r="T90" s="6"/>
    </row>
    <row r="91" spans="1:23" x14ac:dyDescent="0.2">
      <c r="A91" s="166" t="s">
        <v>176</v>
      </c>
      <c r="B91" s="143"/>
      <c r="C91" s="143"/>
      <c r="D91" s="143"/>
      <c r="E91" s="143"/>
      <c r="F91" s="6"/>
      <c r="G91" s="55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13"/>
      <c r="T91" s="6"/>
    </row>
    <row r="92" spans="1:23" ht="17.25" x14ac:dyDescent="0.2">
      <c r="A92" s="6"/>
      <c r="B92" s="187" t="s">
        <v>215</v>
      </c>
      <c r="C92" s="133"/>
      <c r="D92" s="188" t="s">
        <v>216</v>
      </c>
      <c r="E92" s="140"/>
      <c r="F92" s="6"/>
      <c r="G92" s="89">
        <f>G88</f>
        <v>0</v>
      </c>
      <c r="H92" s="176" t="s">
        <v>217</v>
      </c>
      <c r="I92" s="176"/>
      <c r="J92" s="175" t="e">
        <f>G92*1000000/G93</f>
        <v>#DIV/0!</v>
      </c>
      <c r="K92" s="175"/>
      <c r="L92" s="175"/>
      <c r="M92" s="6"/>
      <c r="N92" s="6"/>
      <c r="O92" s="6"/>
      <c r="P92" s="6"/>
      <c r="Q92" s="6"/>
      <c r="R92" s="6"/>
      <c r="S92" s="13"/>
      <c r="T92" s="6"/>
    </row>
    <row r="93" spans="1:23" ht="18.75" x14ac:dyDescent="0.2">
      <c r="A93" s="6"/>
      <c r="B93" s="133"/>
      <c r="C93" s="133"/>
      <c r="D93" s="172" t="s">
        <v>218</v>
      </c>
      <c r="E93" s="172"/>
      <c r="F93" s="6"/>
      <c r="G93" s="90">
        <f>I50</f>
        <v>0</v>
      </c>
      <c r="H93" s="176"/>
      <c r="I93" s="176"/>
      <c r="J93" s="175"/>
      <c r="K93" s="175"/>
      <c r="L93" s="175"/>
      <c r="M93" s="6"/>
      <c r="N93" s="6"/>
      <c r="O93" s="6"/>
      <c r="P93" s="6"/>
      <c r="Q93" s="173"/>
      <c r="R93" s="174"/>
      <c r="S93" s="13"/>
      <c r="T93" s="6"/>
    </row>
    <row r="94" spans="1:23" x14ac:dyDescent="0.2">
      <c r="A94" s="166" t="s">
        <v>181</v>
      </c>
      <c r="B94" s="143"/>
      <c r="C94" s="143"/>
      <c r="D94" s="143"/>
      <c r="E94" s="143"/>
      <c r="F94" s="6"/>
      <c r="G94" s="55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13"/>
      <c r="T94" s="6"/>
    </row>
    <row r="95" spans="1:23" x14ac:dyDescent="0.2">
      <c r="A95" s="6"/>
      <c r="B95" s="133" t="s">
        <v>219</v>
      </c>
      <c r="C95" s="133"/>
      <c r="D95" s="143"/>
      <c r="E95" s="91" t="e">
        <f>J92</f>
        <v>#DIV/0!</v>
      </c>
      <c r="F95" s="166" t="s">
        <v>220</v>
      </c>
      <c r="G95" s="143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13"/>
      <c r="T95" s="6"/>
    </row>
    <row r="96" spans="1:23" x14ac:dyDescent="0.2">
      <c r="A96" s="166" t="s">
        <v>185</v>
      </c>
      <c r="B96" s="143"/>
      <c r="C96" s="143"/>
      <c r="D96" s="143"/>
      <c r="E96" s="143"/>
      <c r="F96" s="6"/>
      <c r="G96" s="55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13"/>
      <c r="T96" s="6"/>
    </row>
    <row r="97" spans="1:22" ht="19.5" x14ac:dyDescent="0.35">
      <c r="A97" s="6"/>
      <c r="B97" s="152" t="s">
        <v>221</v>
      </c>
      <c r="C97" s="152"/>
      <c r="D97" s="152"/>
      <c r="E97" s="152"/>
      <c r="F97" s="154">
        <f>G10</f>
        <v>1.75</v>
      </c>
      <c r="G97" s="154"/>
      <c r="H97" s="64" t="s">
        <v>222</v>
      </c>
      <c r="I97" s="92" t="s">
        <v>223</v>
      </c>
      <c r="J97" s="166" t="s">
        <v>222</v>
      </c>
      <c r="K97" s="143"/>
      <c r="L97" s="72" t="e">
        <f>I82</f>
        <v>#DIV/0!</v>
      </c>
      <c r="M97" s="93" t="e">
        <f>ROUND(F97*0.001*L97*L97,2)</f>
        <v>#DIV/0!</v>
      </c>
      <c r="N97" s="61" t="s">
        <v>213</v>
      </c>
      <c r="O97" s="6"/>
      <c r="P97" s="6"/>
      <c r="Q97" s="6"/>
      <c r="R97" s="6"/>
      <c r="S97" s="13"/>
      <c r="T97" s="6"/>
    </row>
    <row r="98" spans="1:22" x14ac:dyDescent="0.2">
      <c r="A98" s="6"/>
      <c r="B98" s="6"/>
      <c r="C98" s="6"/>
      <c r="D98" s="6"/>
      <c r="E98" s="6"/>
      <c r="F98" s="6"/>
      <c r="G98" s="55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13"/>
      <c r="T98" s="6"/>
    </row>
    <row r="99" spans="1:22" x14ac:dyDescent="0.2">
      <c r="A99" s="189" t="s">
        <v>224</v>
      </c>
      <c r="B99" s="190"/>
      <c r="C99" s="191"/>
      <c r="D99" s="191"/>
      <c r="E99" s="191"/>
      <c r="F99" s="192" t="e">
        <f>IF(G88=M97,"=",IF(G88&lt;M97,"&lt;","&gt;"))</f>
        <v>#DIV/0!</v>
      </c>
      <c r="G99" s="193"/>
      <c r="H99" s="173" t="s">
        <v>225</v>
      </c>
      <c r="I99" s="174"/>
      <c r="J99" s="152"/>
      <c r="K99" s="152"/>
      <c r="L99" s="152"/>
      <c r="M99" s="152"/>
      <c r="N99" s="152"/>
      <c r="O99" s="152"/>
      <c r="P99" s="186" t="e">
        <f>IF($G$88&gt;$M$97,"排出基準を超過しています。","排出基準以内です。")</f>
        <v>#DIV/0!</v>
      </c>
      <c r="Q99" s="152"/>
      <c r="R99" s="152"/>
      <c r="S99" s="152"/>
      <c r="T99" s="152"/>
      <c r="U99" s="103"/>
      <c r="V99" s="103"/>
    </row>
  </sheetData>
  <sheetProtection algorithmName="SHA-512" hashValue="Srx1hVc2ZBPlfqdcBqEvAvmfLFSAuaUOm5SkYYxe+ScFAy5EGoyWLRWERc612vItosx/0cymcHspGc4rioSbOw==" saltValue="dwZG7VuAzJLNYPM2pojVhw==" spinCount="100000" sheet="1" objects="1" scenarios="1"/>
  <protectedRanges>
    <protectedRange algorithmName="SHA-512" hashValue="ebqoubQ0FYdx7SD2WO3ruecV9U9c38Jed5Ls4ZP2vq1MYkKO8VgiKRDFseVFhJDOS+BvMQAci7aRWMIv3+/DzA==" saltValue="fAfHhvksKnpyh071xA5/0g==" spinCount="100000" sqref="A11:T99" name="範囲1"/>
  </protectedRanges>
  <mergeCells count="219">
    <mergeCell ref="Q6:R6"/>
    <mergeCell ref="A29:G29"/>
    <mergeCell ref="A30:P30"/>
    <mergeCell ref="A31:P31"/>
    <mergeCell ref="P26:P27"/>
    <mergeCell ref="Q26:Q27"/>
    <mergeCell ref="N26:N27"/>
    <mergeCell ref="H27:I27"/>
    <mergeCell ref="E90:F90"/>
    <mergeCell ref="J26:K27"/>
    <mergeCell ref="H88:I88"/>
    <mergeCell ref="A89:E89"/>
    <mergeCell ref="B81:F81"/>
    <mergeCell ref="J82:K82"/>
    <mergeCell ref="B83:M83"/>
    <mergeCell ref="A85:G85"/>
    <mergeCell ref="A79:E79"/>
    <mergeCell ref="B80:C80"/>
    <mergeCell ref="B76:D77"/>
    <mergeCell ref="E76:E77"/>
    <mergeCell ref="G76:G77"/>
    <mergeCell ref="H76:K77"/>
    <mergeCell ref="B74:I75"/>
    <mergeCell ref="J74:K74"/>
    <mergeCell ref="A91:E91"/>
    <mergeCell ref="A86:E86"/>
    <mergeCell ref="G32:G33"/>
    <mergeCell ref="B87:E87"/>
    <mergeCell ref="H33:I33"/>
    <mergeCell ref="H32:I32"/>
    <mergeCell ref="P99:T99"/>
    <mergeCell ref="A96:E96"/>
    <mergeCell ref="B97:E97"/>
    <mergeCell ref="F97:G97"/>
    <mergeCell ref="J97:K97"/>
    <mergeCell ref="A99:E99"/>
    <mergeCell ref="F99:G99"/>
    <mergeCell ref="H99:O99"/>
    <mergeCell ref="B90:D90"/>
    <mergeCell ref="Q93:R93"/>
    <mergeCell ref="A94:E94"/>
    <mergeCell ref="B95:D95"/>
    <mergeCell ref="F95:G95"/>
    <mergeCell ref="B92:C93"/>
    <mergeCell ref="D92:E92"/>
    <mergeCell ref="H92:I93"/>
    <mergeCell ref="J92:L93"/>
    <mergeCell ref="D93:E93"/>
    <mergeCell ref="L74:L75"/>
    <mergeCell ref="J75:K75"/>
    <mergeCell ref="L76:L77"/>
    <mergeCell ref="N76:N77"/>
    <mergeCell ref="J71:L72"/>
    <mergeCell ref="M71:M72"/>
    <mergeCell ref="H72:I72"/>
    <mergeCell ref="A73:E73"/>
    <mergeCell ref="B71:B72"/>
    <mergeCell ref="C71:D71"/>
    <mergeCell ref="E71:G72"/>
    <mergeCell ref="H71:I71"/>
    <mergeCell ref="A68:E68"/>
    <mergeCell ref="B69:B70"/>
    <mergeCell ref="C69:D69"/>
    <mergeCell ref="E69:G70"/>
    <mergeCell ref="H69:I69"/>
    <mergeCell ref="J69:L70"/>
    <mergeCell ref="C70:D70"/>
    <mergeCell ref="H70:I70"/>
    <mergeCell ref="L65:L67"/>
    <mergeCell ref="M65:M67"/>
    <mergeCell ref="C66:C67"/>
    <mergeCell ref="G66:G67"/>
    <mergeCell ref="H66:I66"/>
    <mergeCell ref="H67:I67"/>
    <mergeCell ref="A61:C61"/>
    <mergeCell ref="D61:F61"/>
    <mergeCell ref="J61:K61"/>
    <mergeCell ref="A63:E63"/>
    <mergeCell ref="A64:E64"/>
    <mergeCell ref="B65:B67"/>
    <mergeCell ref="H65:I65"/>
    <mergeCell ref="J65:K67"/>
    <mergeCell ref="O58:P58"/>
    <mergeCell ref="Q58:Q59"/>
    <mergeCell ref="F59:G59"/>
    <mergeCell ref="O59:P59"/>
    <mergeCell ref="A60:C60"/>
    <mergeCell ref="J46:L46"/>
    <mergeCell ref="K50:L50"/>
    <mergeCell ref="E58:E59"/>
    <mergeCell ref="F58:G58"/>
    <mergeCell ref="H58:H59"/>
    <mergeCell ref="J58:K59"/>
    <mergeCell ref="I48:J48"/>
    <mergeCell ref="A56:C56"/>
    <mergeCell ref="A57:C57"/>
    <mergeCell ref="A54:B54"/>
    <mergeCell ref="A55:C55"/>
    <mergeCell ref="A58:C59"/>
    <mergeCell ref="D26:D27"/>
    <mergeCell ref="G26:G27"/>
    <mergeCell ref="I39:I40"/>
    <mergeCell ref="A39:B40"/>
    <mergeCell ref="H39:H40"/>
    <mergeCell ref="C40:D40"/>
    <mergeCell ref="C39:D39"/>
    <mergeCell ref="E39:G39"/>
    <mergeCell ref="M58:M59"/>
    <mergeCell ref="M24:M25"/>
    <mergeCell ref="O24:O25"/>
    <mergeCell ref="J25:L25"/>
    <mergeCell ref="H34:I34"/>
    <mergeCell ref="J32:K33"/>
    <mergeCell ref="L32:L33"/>
    <mergeCell ref="N32:N33"/>
    <mergeCell ref="H35:I35"/>
    <mergeCell ref="H26:I26"/>
    <mergeCell ref="A18:A19"/>
    <mergeCell ref="D18:D19"/>
    <mergeCell ref="G18:G19"/>
    <mergeCell ref="I50:J50"/>
    <mergeCell ref="J24:L24"/>
    <mergeCell ref="A34:A35"/>
    <mergeCell ref="B34:B35"/>
    <mergeCell ref="D34:D35"/>
    <mergeCell ref="G34:G35"/>
    <mergeCell ref="D32:D33"/>
    <mergeCell ref="A48:D48"/>
    <mergeCell ref="E48:F48"/>
    <mergeCell ref="A45:E45"/>
    <mergeCell ref="A46:D46"/>
    <mergeCell ref="F46:G46"/>
    <mergeCell ref="A47:E47"/>
    <mergeCell ref="F44:G44"/>
    <mergeCell ref="A41:E41"/>
    <mergeCell ref="A42:D42"/>
    <mergeCell ref="F42:G42"/>
    <mergeCell ref="A26:A27"/>
    <mergeCell ref="A43:E43"/>
    <mergeCell ref="A44:D44"/>
    <mergeCell ref="B26:B27"/>
    <mergeCell ref="J17:L17"/>
    <mergeCell ref="A14:P14"/>
    <mergeCell ref="A12:C12"/>
    <mergeCell ref="A10:E10"/>
    <mergeCell ref="A11:E11"/>
    <mergeCell ref="A13:D13"/>
    <mergeCell ref="A7:B7"/>
    <mergeCell ref="J7:N7"/>
    <mergeCell ref="M16:M17"/>
    <mergeCell ref="H9:I9"/>
    <mergeCell ref="A1:E1"/>
    <mergeCell ref="A22:P22"/>
    <mergeCell ref="A23:P23"/>
    <mergeCell ref="A24:B25"/>
    <mergeCell ref="E24:F25"/>
    <mergeCell ref="H24:H25"/>
    <mergeCell ref="I24:I25"/>
    <mergeCell ref="J1:N1"/>
    <mergeCell ref="A2:E2"/>
    <mergeCell ref="H1:I1"/>
    <mergeCell ref="E5:F5"/>
    <mergeCell ref="A6:B6"/>
    <mergeCell ref="A21:G21"/>
    <mergeCell ref="A8:B8"/>
    <mergeCell ref="A9:B9"/>
    <mergeCell ref="E8:F8"/>
    <mergeCell ref="E9:F9"/>
    <mergeCell ref="E16:F17"/>
    <mergeCell ref="H16:H17"/>
    <mergeCell ref="A15:P15"/>
    <mergeCell ref="J16:L16"/>
    <mergeCell ref="O16:O17"/>
    <mergeCell ref="J5:N5"/>
    <mergeCell ref="J6:N6"/>
    <mergeCell ref="T33:T34"/>
    <mergeCell ref="K52:L52"/>
    <mergeCell ref="A50:D50"/>
    <mergeCell ref="F50:G50"/>
    <mergeCell ref="K48:L48"/>
    <mergeCell ref="A49:E49"/>
    <mergeCell ref="A51:E51"/>
    <mergeCell ref="A52:D52"/>
    <mergeCell ref="E52:F52"/>
    <mergeCell ref="E40:F40"/>
    <mergeCell ref="J42:K42"/>
    <mergeCell ref="J34:K35"/>
    <mergeCell ref="L34:L35"/>
    <mergeCell ref="A38:K38"/>
    <mergeCell ref="A32:B33"/>
    <mergeCell ref="P34:P35"/>
    <mergeCell ref="C36:D36"/>
    <mergeCell ref="M42:N42"/>
    <mergeCell ref="J44:K44"/>
    <mergeCell ref="M44:N44"/>
    <mergeCell ref="Q4:Q5"/>
    <mergeCell ref="A5:B5"/>
    <mergeCell ref="I52:J52"/>
    <mergeCell ref="A3:E3"/>
    <mergeCell ref="J3:N3"/>
    <mergeCell ref="A4:B4"/>
    <mergeCell ref="E4:F4"/>
    <mergeCell ref="H4:I4"/>
    <mergeCell ref="J4:N4"/>
    <mergeCell ref="O18:P19"/>
    <mergeCell ref="H5:I5"/>
    <mergeCell ref="H6:I6"/>
    <mergeCell ref="H7:I7"/>
    <mergeCell ref="H8:I8"/>
    <mergeCell ref="I16:I17"/>
    <mergeCell ref="N18:N19"/>
    <mergeCell ref="H19:I19"/>
    <mergeCell ref="H18:I18"/>
    <mergeCell ref="J18:K19"/>
    <mergeCell ref="L18:L19"/>
    <mergeCell ref="B18:B19"/>
    <mergeCell ref="E6:F6"/>
    <mergeCell ref="E7:F7"/>
    <mergeCell ref="A16:B17"/>
  </mergeCells>
  <phoneticPr fontId="25"/>
  <dataValidations count="5">
    <dataValidation type="decimal" operator="greaterThanOrEqual" allowBlank="1" showInputMessage="1" showErrorMessage="1" errorTitle="警告" error="数値を入力してください！！" promptTitle="注意" prompt="断面形状が丸形の場合のみ入力してください。核型の場合は不要です。" sqref="S3" xr:uid="{00000000-0002-0000-0200-000000000000}">
      <formula1>0</formula1>
    </dataValidation>
    <dataValidation allowBlank="1" showInputMessage="1" showErrorMessage="1" errorTitle="警告" error="数値を入力してください！！" promptTitle="注意" prompt="断面形状が角型の場合のみ入力してください。丸型の場合は不要です。" sqref="S4:S5" xr:uid="{00000000-0002-0000-0200-000001000000}"/>
    <dataValidation type="list" showInputMessage="1" showErrorMessage="1" promptTitle="注意" prompt="煙突傘が有る場合は「1」を、煙突傘が無い場合は「0」を選んでください。" sqref="S6" xr:uid="{00000000-0002-0000-0200-000002000000}">
      <formula1>"0,1"</formula1>
    </dataValidation>
    <dataValidation type="list" showInputMessage="1" showErrorMessage="1" errorTitle="警告" error="0か1を選んでください！！" promptTitle="注意" prompt="煙突の断面形状が丸形の場合は「1」を、煙突の断面形状が角型の場合は「2」を選んでください。" sqref="O7" xr:uid="{00000000-0002-0000-0200-000003000000}">
      <formula1>"0,1"</formula1>
    </dataValidation>
    <dataValidation allowBlank="1" showInputMessage="1" showErrorMessage="1" sqref="G1 O1 O3:O6 C4:C9 G4:G9" xr:uid="{00000000-0002-0000-0200-000004000000}"/>
  </dataValidations>
  <pageMargins left="0.75" right="0.75" top="1" bottom="1" header="0.51200000000000001" footer="0.51200000000000001"/>
  <pageSetup paperSize="9" scale="73" orientation="portrait" r:id="rId1"/>
  <headerFooter alignWithMargins="0">
    <oddHeader>&amp;C&amp;"ＭＳ Ｐ明朝,標準"大気汚染防止法に基づくばい煙計算書(気体燃料)</oddHeader>
    <oddFooter>&amp;C&amp;P/&amp;N</oddFooter>
  </headerFooter>
  <colBreaks count="1" manualBreakCount="1">
    <brk id="2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固体燃料</vt:lpstr>
      <vt:lpstr>液体燃料</vt:lpstr>
      <vt:lpstr>気体燃料</vt:lpstr>
      <vt:lpstr>液体燃料!Print_Area</vt:lpstr>
      <vt:lpstr>気体燃料!Print_Area</vt:lpstr>
      <vt:lpstr>固体燃料!Print_Area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-</dc:title>
  <dc:creator>-</dc:creator>
  <cp:lastModifiedBy>吉川 聖</cp:lastModifiedBy>
  <cp:lastPrinted>2026-10-26T04:42:51Z</cp:lastPrinted>
  <dcterms:created xsi:type="dcterms:W3CDTF">2008-02-02T15:12:41Z</dcterms:created>
  <dcterms:modified xsi:type="dcterms:W3CDTF">2026-10-26T04:55:30Z</dcterms:modified>
</cp:coreProperties>
</file>