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tsudo.city\mcfile\39480 和名ケ谷クリーンセンター\★管理係★\◎共有データ\PPS関係(売電_買電)\01 起案及び契約書類\02_1 買電の決裁\R8\1_入札関係R8\"/>
    </mc:Choice>
  </mc:AlternateContent>
  <xr:revisionPtr revIDLastSave="0" documentId="13_ncr:1_{D7C4386E-0F89-4823-B223-C5BF9B3AE3CE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別紙2-1白紙" sheetId="10" state="hidden" r:id="rId1"/>
    <sheet name="別紙2-2白紙" sheetId="11" state="hidden" r:id="rId2"/>
    <sheet name="別紙1_入札版" sheetId="6" r:id="rId3"/>
    <sheet name="別紙2-1_入力" sheetId="4" r:id="rId4"/>
    <sheet name="実績" sheetId="5" r:id="rId5"/>
    <sheet name="別紙2-1_起案用" sheetId="13" state="hidden" r:id="rId6"/>
    <sheet name="別紙2-2_起案用" sheetId="14" state="hidden" r:id="rId7"/>
  </sheets>
  <definedNames>
    <definedName name="_xlnm.Print_Area" localSheetId="5">'別紙2-1_起案用'!$A$1:$I$38</definedName>
    <definedName name="_xlnm.Print_Area" localSheetId="3">'別紙2-1_入力'!$A$1:$H$40</definedName>
    <definedName name="_xlnm.Print_Area" localSheetId="0">'別紙2-1白紙'!$A$1:$I$38</definedName>
    <definedName name="_xlnm.Print_Area" localSheetId="6">'別紙2-2_起案用'!$A$1:$I$41</definedName>
    <definedName name="_xlnm.Print_Area" localSheetId="1">'別紙2-2白紙'!$A$1:$I$41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23" i="4"/>
  <c r="C22" i="4"/>
  <c r="C21" i="4"/>
  <c r="C20" i="4"/>
  <c r="C19" i="4"/>
  <c r="C18" i="4"/>
  <c r="C17" i="4"/>
  <c r="C16" i="4"/>
  <c r="C14" i="4"/>
  <c r="C13" i="4"/>
  <c r="C12" i="4"/>
  <c r="F24" i="4"/>
  <c r="A45" i="6"/>
  <c r="L42" i="6"/>
  <c r="K42" i="6"/>
  <c r="J42" i="6"/>
  <c r="I42" i="6"/>
  <c r="H42" i="6"/>
  <c r="G42" i="6"/>
  <c r="F42" i="6"/>
  <c r="E42" i="6"/>
  <c r="D42" i="6"/>
  <c r="C42" i="6"/>
  <c r="B42" i="6"/>
  <c r="A42" i="6"/>
  <c r="L39" i="6"/>
  <c r="K39" i="6"/>
  <c r="J39" i="6"/>
  <c r="I39" i="6"/>
  <c r="H39" i="6"/>
  <c r="G39" i="6"/>
  <c r="F39" i="6"/>
  <c r="E39" i="6"/>
  <c r="D39" i="6"/>
  <c r="C39" i="6"/>
  <c r="B39" i="6"/>
  <c r="A39" i="6"/>
  <c r="A43" i="6"/>
  <c r="A40" i="6"/>
  <c r="A37" i="6"/>
  <c r="A33" i="6"/>
  <c r="L30" i="6"/>
  <c r="K30" i="6"/>
  <c r="J30" i="6"/>
  <c r="I30" i="6"/>
  <c r="H30" i="6"/>
  <c r="G30" i="6"/>
  <c r="F30" i="6"/>
  <c r="E30" i="6"/>
  <c r="D30" i="6"/>
  <c r="C30" i="6"/>
  <c r="B30" i="6"/>
  <c r="A30" i="6"/>
  <c r="L27" i="6"/>
  <c r="K27" i="6"/>
  <c r="J27" i="6"/>
  <c r="I27" i="6"/>
  <c r="H27" i="6"/>
  <c r="G27" i="6"/>
  <c r="F27" i="6"/>
  <c r="E27" i="6"/>
  <c r="D27" i="6"/>
  <c r="C27" i="6"/>
  <c r="B27" i="6"/>
  <c r="A27" i="6"/>
  <c r="A31" i="6"/>
  <c r="A28" i="6"/>
  <c r="A25" i="6"/>
  <c r="A19" i="6"/>
  <c r="A21" i="6"/>
  <c r="L18" i="6"/>
  <c r="K18" i="6"/>
  <c r="J18" i="6"/>
  <c r="I18" i="6"/>
  <c r="H18" i="6"/>
  <c r="G18" i="6"/>
  <c r="F18" i="6"/>
  <c r="E18" i="6"/>
  <c r="D18" i="6"/>
  <c r="C18" i="6"/>
  <c r="B18" i="6"/>
  <c r="A18" i="6"/>
  <c r="L15" i="6"/>
  <c r="K15" i="6"/>
  <c r="J15" i="6"/>
  <c r="I15" i="6"/>
  <c r="H15" i="6"/>
  <c r="G15" i="6"/>
  <c r="F15" i="6"/>
  <c r="E15" i="6"/>
  <c r="D15" i="6"/>
  <c r="C15" i="6"/>
  <c r="B15" i="6"/>
  <c r="A15" i="6"/>
  <c r="C24" i="4" l="1"/>
  <c r="D4" i="6"/>
  <c r="A1" i="5"/>
  <c r="A6" i="5"/>
  <c r="A13" i="5"/>
  <c r="A4" i="6" l="1"/>
  <c r="L6" i="6" l="1"/>
  <c r="G22" i="4"/>
  <c r="E22" i="4"/>
  <c r="B22" i="4"/>
  <c r="A16" i="6"/>
  <c r="A13" i="6"/>
  <c r="H22" i="4" l="1"/>
  <c r="K6" i="6"/>
  <c r="J6" i="6"/>
  <c r="I6" i="6"/>
  <c r="H6" i="6"/>
  <c r="G6" i="6"/>
  <c r="F6" i="6"/>
  <c r="D6" i="6"/>
  <c r="C6" i="6"/>
  <c r="B6" i="6"/>
  <c r="A6" i="6"/>
  <c r="G18" i="4"/>
  <c r="E18" i="4"/>
  <c r="B18" i="4"/>
  <c r="G17" i="4"/>
  <c r="E17" i="4"/>
  <c r="B17" i="4"/>
  <c r="G16" i="4"/>
  <c r="G15" i="4"/>
  <c r="E15" i="4"/>
  <c r="B15" i="4"/>
  <c r="G14" i="4"/>
  <c r="E14" i="4"/>
  <c r="B14" i="4"/>
  <c r="G13" i="4"/>
  <c r="E13" i="4"/>
  <c r="B13" i="4"/>
  <c r="G12" i="4"/>
  <c r="E12" i="4"/>
  <c r="B12" i="4"/>
  <c r="H12" i="4" l="1"/>
  <c r="H13" i="4"/>
  <c r="H14" i="4"/>
  <c r="H15" i="4"/>
  <c r="H17" i="4"/>
  <c r="H18" i="4"/>
  <c r="B21" i="4"/>
  <c r="B20" i="4"/>
  <c r="B19" i="4"/>
  <c r="B7" i="6" l="1"/>
  <c r="A9" i="4"/>
  <c r="A9" i="14"/>
  <c r="A9" i="13"/>
  <c r="F23" i="14" l="1"/>
  <c r="F22" i="14"/>
  <c r="F21" i="14"/>
  <c r="F20" i="14"/>
  <c r="F19" i="14"/>
  <c r="F18" i="14"/>
  <c r="F17" i="14"/>
  <c r="F16" i="14"/>
  <c r="F15" i="14"/>
  <c r="F14" i="14"/>
  <c r="F13" i="14"/>
  <c r="F12" i="14" l="1"/>
  <c r="D23" i="14"/>
  <c r="D22" i="14"/>
  <c r="D21" i="14"/>
  <c r="D20" i="14"/>
  <c r="D19" i="14"/>
  <c r="D18" i="14"/>
  <c r="D17" i="14"/>
  <c r="D16" i="14"/>
  <c r="D15" i="14"/>
  <c r="D14" i="14"/>
  <c r="D13" i="14"/>
  <c r="D12" i="14"/>
  <c r="F23" i="13"/>
  <c r="F22" i="13"/>
  <c r="F21" i="13"/>
  <c r="F20" i="13"/>
  <c r="F19" i="13"/>
  <c r="F18" i="13"/>
  <c r="F17" i="13"/>
  <c r="F16" i="13"/>
  <c r="F15" i="13"/>
  <c r="F14" i="13"/>
  <c r="F13" i="13"/>
  <c r="F12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7" i="14" l="1"/>
  <c r="D6" i="14"/>
  <c r="F7" i="14"/>
  <c r="E7" i="14"/>
  <c r="F6" i="14"/>
  <c r="E6" i="14"/>
  <c r="A41" i="14" l="1"/>
  <c r="A40" i="14"/>
  <c r="A39" i="14"/>
  <c r="A38" i="14"/>
  <c r="A37" i="14"/>
  <c r="A36" i="14"/>
  <c r="A35" i="14"/>
  <c r="A34" i="14"/>
  <c r="A33" i="14"/>
  <c r="A32" i="14"/>
  <c r="A31" i="14"/>
  <c r="A30" i="14"/>
  <c r="A29" i="14"/>
  <c r="F24" i="14"/>
  <c r="D24" i="14"/>
  <c r="G23" i="14"/>
  <c r="G14" i="14"/>
  <c r="C7" i="14"/>
  <c r="C23" i="14" s="1"/>
  <c r="E23" i="14"/>
  <c r="E14" i="14"/>
  <c r="C6" i="14"/>
  <c r="B23" i="14" s="1"/>
  <c r="F24" i="13"/>
  <c r="D24" i="13"/>
  <c r="G23" i="13"/>
  <c r="E23" i="13"/>
  <c r="C23" i="13"/>
  <c r="B23" i="13"/>
  <c r="G22" i="13"/>
  <c r="E22" i="13"/>
  <c r="C22" i="13"/>
  <c r="B22" i="13"/>
  <c r="G21" i="13"/>
  <c r="E21" i="13"/>
  <c r="C21" i="13"/>
  <c r="B21" i="13"/>
  <c r="G20" i="13"/>
  <c r="E20" i="13"/>
  <c r="C20" i="13"/>
  <c r="B20" i="13"/>
  <c r="G19" i="13"/>
  <c r="E19" i="13"/>
  <c r="C19" i="13"/>
  <c r="B19" i="13"/>
  <c r="G18" i="13"/>
  <c r="E18" i="13"/>
  <c r="C18" i="13"/>
  <c r="B18" i="13"/>
  <c r="G17" i="13"/>
  <c r="E17" i="13"/>
  <c r="C17" i="13"/>
  <c r="B17" i="13"/>
  <c r="G16" i="13"/>
  <c r="E16" i="13"/>
  <c r="C16" i="13"/>
  <c r="B16" i="13"/>
  <c r="G15" i="13"/>
  <c r="E15" i="13"/>
  <c r="C15" i="13"/>
  <c r="B15" i="13"/>
  <c r="G14" i="13"/>
  <c r="E14" i="13"/>
  <c r="C14" i="13"/>
  <c r="B14" i="13"/>
  <c r="G13" i="13"/>
  <c r="E13" i="13"/>
  <c r="C13" i="13"/>
  <c r="B13" i="13"/>
  <c r="G12" i="13"/>
  <c r="E12" i="13"/>
  <c r="C12" i="13"/>
  <c r="B12" i="13"/>
  <c r="G24" i="13" l="1"/>
  <c r="E24" i="13"/>
  <c r="C24" i="13"/>
  <c r="H15" i="13"/>
  <c r="H16" i="13"/>
  <c r="H17" i="13"/>
  <c r="H18" i="13"/>
  <c r="H19" i="13"/>
  <c r="H20" i="13"/>
  <c r="H21" i="13"/>
  <c r="H22" i="13"/>
  <c r="H23" i="13"/>
  <c r="H23" i="14"/>
  <c r="H13" i="13"/>
  <c r="H14" i="13"/>
  <c r="B24" i="13"/>
  <c r="B12" i="14"/>
  <c r="C12" i="14"/>
  <c r="E12" i="14"/>
  <c r="G12" i="14"/>
  <c r="B13" i="14"/>
  <c r="C13" i="14"/>
  <c r="E13" i="14"/>
  <c r="G13" i="14"/>
  <c r="B14" i="14"/>
  <c r="C14" i="14"/>
  <c r="B15" i="14"/>
  <c r="C15" i="14"/>
  <c r="E15" i="14"/>
  <c r="G15" i="14"/>
  <c r="B16" i="14"/>
  <c r="C16" i="14"/>
  <c r="E16" i="14"/>
  <c r="G16" i="14"/>
  <c r="B17" i="14"/>
  <c r="C17" i="14"/>
  <c r="E17" i="14"/>
  <c r="G17" i="14"/>
  <c r="B18" i="14"/>
  <c r="C18" i="14"/>
  <c r="E18" i="14"/>
  <c r="G18" i="14"/>
  <c r="B19" i="14"/>
  <c r="C19" i="14"/>
  <c r="E19" i="14"/>
  <c r="G19" i="14"/>
  <c r="B20" i="14"/>
  <c r="C20" i="14"/>
  <c r="E20" i="14"/>
  <c r="G20" i="14"/>
  <c r="B21" i="14"/>
  <c r="C21" i="14"/>
  <c r="E21" i="14"/>
  <c r="G21" i="14"/>
  <c r="B22" i="14"/>
  <c r="C22" i="14"/>
  <c r="E22" i="14"/>
  <c r="G22" i="14"/>
  <c r="H12" i="13"/>
  <c r="H24" i="13" l="1"/>
  <c r="H22" i="14"/>
  <c r="H21" i="14"/>
  <c r="H20" i="14"/>
  <c r="H19" i="14"/>
  <c r="H18" i="14"/>
  <c r="H17" i="14"/>
  <c r="H16" i="14"/>
  <c r="H15" i="14"/>
  <c r="H14" i="14"/>
  <c r="H13" i="14"/>
  <c r="G24" i="14"/>
  <c r="E24" i="14"/>
  <c r="C24" i="14"/>
  <c r="B24" i="14"/>
  <c r="H12" i="14"/>
  <c r="F23" i="11"/>
  <c r="F22" i="11"/>
  <c r="F21" i="11"/>
  <c r="F20" i="11"/>
  <c r="F19" i="11"/>
  <c r="F18" i="11"/>
  <c r="F17" i="11"/>
  <c r="F16" i="11"/>
  <c r="F15" i="11"/>
  <c r="F14" i="11"/>
  <c r="F13" i="11"/>
  <c r="F12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F23" i="10"/>
  <c r="F22" i="10"/>
  <c r="F21" i="10"/>
  <c r="F20" i="10"/>
  <c r="F19" i="10"/>
  <c r="F18" i="10"/>
  <c r="F17" i="10"/>
  <c r="F16" i="10"/>
  <c r="F15" i="10"/>
  <c r="F14" i="10"/>
  <c r="F13" i="10"/>
  <c r="F12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G9" i="6"/>
  <c r="F9" i="6"/>
  <c r="E9" i="6"/>
  <c r="D9" i="6"/>
  <c r="C9" i="6"/>
  <c r="B9" i="6"/>
  <c r="A9" i="6"/>
  <c r="H24" i="14" l="1"/>
  <c r="H26" i="14" s="1"/>
  <c r="A39" i="11"/>
  <c r="A38" i="11"/>
  <c r="A37" i="11"/>
  <c r="A36" i="11"/>
  <c r="A35" i="11"/>
  <c r="A34" i="11"/>
  <c r="A32" i="11"/>
  <c r="A31" i="11"/>
  <c r="A30" i="11"/>
  <c r="A41" i="11"/>
  <c r="A40" i="11"/>
  <c r="A33" i="11"/>
  <c r="A29" i="11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F24" i="11" l="1"/>
  <c r="D24" i="11"/>
  <c r="F7" i="11"/>
  <c r="E7" i="11"/>
  <c r="D7" i="11"/>
  <c r="C7" i="11"/>
  <c r="F6" i="11"/>
  <c r="E6" i="11"/>
  <c r="D6" i="11"/>
  <c r="C6" i="11"/>
  <c r="F24" i="10"/>
  <c r="D24" i="10"/>
  <c r="G23" i="4" l="1"/>
  <c r="G21" i="4"/>
  <c r="G20" i="4"/>
  <c r="G19" i="4"/>
  <c r="E23" i="4"/>
  <c r="E21" i="4"/>
  <c r="E20" i="4"/>
  <c r="E19" i="4"/>
  <c r="G24" i="4" l="1"/>
  <c r="M15" i="6"/>
  <c r="H19" i="4"/>
  <c r="H20" i="4"/>
  <c r="H21" i="4"/>
  <c r="B23" i="4"/>
  <c r="H23" i="4" s="1"/>
  <c r="M9" i="6"/>
  <c r="M21" i="6" l="1"/>
  <c r="M18" i="6"/>
  <c r="N7" i="5" l="1"/>
  <c r="N14" i="5"/>
  <c r="K26" i="14" l="1"/>
  <c r="E16" i="4"/>
  <c r="E24" i="4" s="1"/>
  <c r="B16" i="4"/>
  <c r="H16" i="4" s="1"/>
  <c r="H24" i="4" s="1"/>
  <c r="E6" i="6"/>
  <c r="M6" i="6" s="1"/>
  <c r="D24" i="4"/>
  <c r="B24" i="4" l="1"/>
  <c r="H26" i="11"/>
  <c r="H26" i="4"/>
</calcChain>
</file>

<file path=xl/sharedStrings.xml><?xml version="1.0" encoding="utf-8"?>
<sst xmlns="http://schemas.openxmlformats.org/spreadsheetml/2006/main" count="472" uniqueCount="100">
  <si>
    <t>別紙1</t>
    <rPh sb="0" eb="2">
      <t>ベッシ</t>
    </rPh>
    <phoneticPr fontId="1"/>
  </si>
  <si>
    <t>1　月別予定使用電力量</t>
    <rPh sb="2" eb="4">
      <t>ツキベツ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</si>
  <si>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</si>
  <si>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</si>
  <si>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</si>
  <si>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</si>
  <si>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</si>
  <si>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</si>
  <si>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</si>
  <si>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</si>
  <si>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</si>
  <si>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</si>
  <si>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</si>
  <si>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合計</t>
    <rPh sb="0" eb="2">
      <t>ゴウケイ</t>
    </rPh>
    <phoneticPr fontId="1"/>
  </si>
  <si>
    <t>単位：kWh</t>
    <rPh sb="0" eb="2">
      <t>タンイ</t>
    </rPh>
    <phoneticPr fontId="1"/>
  </si>
  <si>
    <t>1月</t>
    <phoneticPr fontId="1"/>
  </si>
  <si>
    <t>2　月別使用電力量実績</t>
    <rPh sb="2" eb="4">
      <t>ツキベツ</t>
    </rPh>
    <rPh sb="4" eb="6">
      <t>シヨウ</t>
    </rPh>
    <rPh sb="6" eb="8">
      <t>デンリョク</t>
    </rPh>
    <rPh sb="8" eb="9">
      <t>リョウ</t>
    </rPh>
    <rPh sb="9" eb="11">
      <t>ジッセキ</t>
    </rPh>
    <phoneticPr fontId="1"/>
  </si>
  <si>
    <t>3　最大需要電力実績</t>
    <rPh sb="2" eb="4">
      <t>サイダイ</t>
    </rPh>
    <rPh sb="4" eb="6">
      <t>ジュヨウ</t>
    </rPh>
    <rPh sb="6" eb="8">
      <t>デンリョク</t>
    </rPh>
    <rPh sb="8" eb="10">
      <t>ジッセキ</t>
    </rPh>
    <phoneticPr fontId="1"/>
  </si>
  <si>
    <t>4　力率実績</t>
    <rPh sb="2" eb="3">
      <t>チカラ</t>
    </rPh>
    <rPh sb="3" eb="4">
      <t>リツ</t>
    </rPh>
    <rPh sb="4" eb="6">
      <t>ジッセキ</t>
    </rPh>
    <phoneticPr fontId="1"/>
  </si>
  <si>
    <t>積算内訳書</t>
    <rPh sb="0" eb="2">
      <t>セキサン</t>
    </rPh>
    <rPh sb="2" eb="4">
      <t>ウチワケ</t>
    </rPh>
    <rPh sb="4" eb="5">
      <t>ショ</t>
    </rPh>
    <phoneticPr fontId="1"/>
  </si>
  <si>
    <t>基本料金</t>
    <rPh sb="0" eb="2">
      <t>キホン</t>
    </rPh>
    <rPh sb="2" eb="4">
      <t>リョウキン</t>
    </rPh>
    <phoneticPr fontId="1"/>
  </si>
  <si>
    <t>注意事項</t>
    <rPh sb="0" eb="2">
      <t>チュウイ</t>
    </rPh>
    <rPh sb="2" eb="4">
      <t>ジコウ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</si>
  <si>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</si>
  <si>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①月々の計算においては、基本料金・電力量料金は少数点以下二桁まで計算し、各月の総計で少数点以下を切り捨てた金額を記入すること。</t>
    <rPh sb="1" eb="3">
      <t>ツキヅキ</t>
    </rPh>
    <rPh sb="4" eb="6">
      <t>ケイサン</t>
    </rPh>
    <rPh sb="12" eb="14">
      <t>キホン</t>
    </rPh>
    <rPh sb="14" eb="16">
      <t>リョウキン</t>
    </rPh>
    <rPh sb="20" eb="22">
      <t>リョウキン</t>
    </rPh>
    <rPh sb="23" eb="25">
      <t>ショウスウ</t>
    </rPh>
    <rPh sb="25" eb="26">
      <t>テン</t>
    </rPh>
    <rPh sb="26" eb="28">
      <t>イカ</t>
    </rPh>
    <rPh sb="28" eb="30">
      <t>フタケタ</t>
    </rPh>
    <rPh sb="32" eb="34">
      <t>ケイサン</t>
    </rPh>
    <rPh sb="36" eb="38">
      <t>カクツキ</t>
    </rPh>
    <rPh sb="39" eb="41">
      <t>ソウケイ</t>
    </rPh>
    <rPh sb="42" eb="44">
      <t>ショウスウ</t>
    </rPh>
    <rPh sb="44" eb="45">
      <t>テン</t>
    </rPh>
    <rPh sb="45" eb="47">
      <t>イカ</t>
    </rPh>
    <rPh sb="48" eb="49">
      <t>キ</t>
    </rPh>
    <rPh sb="50" eb="51">
      <t>ス</t>
    </rPh>
    <rPh sb="53" eb="55">
      <t>キンガク</t>
    </rPh>
    <rPh sb="56" eb="58">
      <t>キニュウ</t>
    </rPh>
    <phoneticPr fontId="1"/>
  </si>
  <si>
    <t>月別使用電力量実績(kWh)</t>
    <rPh sb="0" eb="2">
      <t>ツキベツ</t>
    </rPh>
    <rPh sb="2" eb="4">
      <t>シヨウ</t>
    </rPh>
    <rPh sb="4" eb="6">
      <t>デンリョク</t>
    </rPh>
    <rPh sb="6" eb="7">
      <t>リョウ</t>
    </rPh>
    <rPh sb="7" eb="9">
      <t>ジッセキ</t>
    </rPh>
    <phoneticPr fontId="1"/>
  </si>
  <si>
    <t>力率実績(％)</t>
    <phoneticPr fontId="1"/>
  </si>
  <si>
    <t>単位：キロワット時(kWh)</t>
    <rPh sb="0" eb="2">
      <t>タンイ</t>
    </rPh>
    <rPh sb="8" eb="9">
      <t>トキ</t>
    </rPh>
    <phoneticPr fontId="1"/>
  </si>
  <si>
    <t>単位：キロワット(kW)</t>
    <rPh sb="0" eb="2">
      <t>タンイ</t>
    </rPh>
    <phoneticPr fontId="1"/>
  </si>
  <si>
    <t>単位：パーセント(％)</t>
    <rPh sb="0" eb="2">
      <t>タンイ</t>
    </rPh>
    <phoneticPr fontId="1"/>
  </si>
  <si>
    <t>最大需要電力実績(kW)</t>
    <rPh sb="0" eb="2">
      <t>サイダイ</t>
    </rPh>
    <rPh sb="2" eb="4">
      <t>ジュヨウ</t>
    </rPh>
    <rPh sb="4" eb="6">
      <t>デンリョク</t>
    </rPh>
    <rPh sb="6" eb="8">
      <t>ジッセキ</t>
    </rPh>
    <phoneticPr fontId="1"/>
  </si>
  <si>
    <t>契約電力(kW)</t>
    <rPh sb="0" eb="2">
      <t>ケイヤク</t>
    </rPh>
    <rPh sb="2" eb="4">
      <t>デンリョク</t>
    </rPh>
    <phoneticPr fontId="1"/>
  </si>
  <si>
    <t>単価(円/kW)</t>
    <rPh sb="0" eb="2">
      <t>タンカ</t>
    </rPh>
    <rPh sb="3" eb="4">
      <t>エン</t>
    </rPh>
    <phoneticPr fontId="1"/>
  </si>
  <si>
    <t>基本料金</t>
    <rPh sb="0" eb="2">
      <t>キホン</t>
    </rPh>
    <rPh sb="2" eb="4">
      <t>リョウキン</t>
    </rPh>
    <phoneticPr fontId="1"/>
  </si>
  <si>
    <t>単価(円/kWh)</t>
    <rPh sb="0" eb="2">
      <t>タンカ</t>
    </rPh>
    <rPh sb="3" eb="4">
      <t>エン</t>
    </rPh>
    <phoneticPr fontId="1"/>
  </si>
  <si>
    <t>　その他季は、4月1日から6月30日までの期間及び10月1日から3月31日までの期間とする。</t>
    <rPh sb="21" eb="23">
      <t>キカン</t>
    </rPh>
    <phoneticPr fontId="1"/>
  </si>
  <si>
    <t>夏季</t>
  </si>
  <si>
    <t>その他季</t>
  </si>
  <si>
    <t>自家発補給電力</t>
  </si>
  <si>
    <t>自家発補給電力</t>
    <rPh sb="0" eb="1">
      <t>ジ</t>
    </rPh>
    <rPh sb="1" eb="2">
      <t>イエ</t>
    </rPh>
    <rPh sb="3" eb="5">
      <t>ホキュウ</t>
    </rPh>
    <rPh sb="5" eb="7">
      <t>デンリョク</t>
    </rPh>
    <phoneticPr fontId="1"/>
  </si>
  <si>
    <t>予定使用電力量(kWh)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</si>
  <si>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③電力量料金(円)</t>
    <rPh sb="1" eb="3">
      <t>デンリョク</t>
    </rPh>
    <rPh sb="3" eb="4">
      <t>リョウ</t>
    </rPh>
    <rPh sb="4" eb="6">
      <t>リョウキン</t>
    </rPh>
    <rPh sb="7" eb="8">
      <t>エン</t>
    </rPh>
    <phoneticPr fontId="1"/>
  </si>
  <si>
    <t>①基本料金(円）</t>
    <rPh sb="1" eb="3">
      <t>キホン</t>
    </rPh>
    <rPh sb="3" eb="5">
      <t>リョウキン</t>
    </rPh>
    <phoneticPr fontId="1"/>
  </si>
  <si>
    <t>②基本料金(円)</t>
    <rPh sb="1" eb="3">
      <t>キホン</t>
    </rPh>
    <rPh sb="3" eb="5">
      <t>リョウキン</t>
    </rPh>
    <rPh sb="6" eb="7">
      <t>エン</t>
    </rPh>
    <phoneticPr fontId="1"/>
  </si>
  <si>
    <t>④電力量料金(円)</t>
    <rPh sb="1" eb="3">
      <t>デンリョク</t>
    </rPh>
    <rPh sb="3" eb="4">
      <t>リョウ</t>
    </rPh>
    <rPh sb="4" eb="6">
      <t>リョウキン</t>
    </rPh>
    <rPh sb="7" eb="8">
      <t>エン</t>
    </rPh>
    <phoneticPr fontId="1"/>
  </si>
  <si>
    <t>総計
(①＋②＋③＋④）
(円）</t>
    <rPh sb="0" eb="2">
      <t>ソウケイ</t>
    </rPh>
    <rPh sb="14" eb="15">
      <t>エン</t>
    </rPh>
    <phoneticPr fontId="1"/>
  </si>
  <si>
    <t>　・使用月の力率は100％とし、未使用月の力率は85％として計算すること。</t>
    <phoneticPr fontId="1"/>
  </si>
  <si>
    <t>　・未使用月は使用月の半額とする。</t>
    <rPh sb="2" eb="5">
      <t>ミシヨウ</t>
    </rPh>
    <rPh sb="5" eb="6">
      <t>ツキ</t>
    </rPh>
    <rPh sb="7" eb="9">
      <t>シヨウ</t>
    </rPh>
    <rPh sb="9" eb="10">
      <t>ツキ</t>
    </rPh>
    <rPh sb="11" eb="13">
      <t>ハンガク</t>
    </rPh>
    <phoneticPr fontId="1"/>
  </si>
  <si>
    <t>電力料金</t>
    <rPh sb="0" eb="2">
      <t>デンリョク</t>
    </rPh>
    <rPh sb="2" eb="4">
      <t>リョウキン</t>
    </rPh>
    <phoneticPr fontId="1"/>
  </si>
  <si>
    <t>⑤積算金額（税抜き）は消費税及び地方消費税を除くものとすること。</t>
    <rPh sb="1" eb="3">
      <t>セキサン</t>
    </rPh>
    <rPh sb="3" eb="5">
      <t>キンガク</t>
    </rPh>
    <rPh sb="6" eb="7">
      <t>ゼイ</t>
    </rPh>
    <rPh sb="7" eb="8">
      <t>ヌ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ノゾ</t>
    </rPh>
    <phoneticPr fontId="1"/>
  </si>
  <si>
    <t>⑥積算内訳書の表には１年分の金額を記入し、積算金額（税抜き）には購入期間である２年分の金額を記入すること。</t>
    <rPh sb="1" eb="3">
      <t>セキサン</t>
    </rPh>
    <rPh sb="3" eb="5">
      <t>ウチワケ</t>
    </rPh>
    <rPh sb="5" eb="6">
      <t>ショ</t>
    </rPh>
    <rPh sb="7" eb="8">
      <t>ヒョウ</t>
    </rPh>
    <rPh sb="11" eb="13">
      <t>ネンブン</t>
    </rPh>
    <rPh sb="14" eb="16">
      <t>キンガク</t>
    </rPh>
    <rPh sb="17" eb="19">
      <t>キニュウ</t>
    </rPh>
    <rPh sb="21" eb="23">
      <t>セキサン</t>
    </rPh>
    <rPh sb="23" eb="25">
      <t>キンガク</t>
    </rPh>
    <rPh sb="26" eb="27">
      <t>ゼイ</t>
    </rPh>
    <rPh sb="27" eb="28">
      <t>ヌ</t>
    </rPh>
    <rPh sb="32" eb="34">
      <t>コウニュウ</t>
    </rPh>
    <rPh sb="34" eb="36">
      <t>キカン</t>
    </rPh>
    <rPh sb="40" eb="42">
      <t>ネンブン</t>
    </rPh>
    <rPh sb="43" eb="45">
      <t>キンガク</t>
    </rPh>
    <rPh sb="46" eb="48">
      <t>キニュウ</t>
    </rPh>
    <phoneticPr fontId="1"/>
  </si>
  <si>
    <t>⑦積算金額（税抜き）は入札金額と一致すること。</t>
    <rPh sb="1" eb="3">
      <t>セキサン</t>
    </rPh>
    <rPh sb="3" eb="5">
      <t>キンガク</t>
    </rPh>
    <rPh sb="6" eb="7">
      <t>ゼイ</t>
    </rPh>
    <rPh sb="7" eb="8">
      <t>ヌ</t>
    </rPh>
    <rPh sb="11" eb="13">
      <t>ニュウサツ</t>
    </rPh>
    <rPh sb="13" eb="15">
      <t>キンガク</t>
    </rPh>
    <rPh sb="16" eb="18">
      <t>イッチ</t>
    </rPh>
    <phoneticPr fontId="1"/>
  </si>
  <si>
    <t>⑧基本料金及び電力量料金の単価は、税抜き金額を記入すること。</t>
    <rPh sb="1" eb="3">
      <t>キホン</t>
    </rPh>
    <rPh sb="3" eb="5">
      <t>リョウキン</t>
    </rPh>
    <rPh sb="5" eb="6">
      <t>オヨ</t>
    </rPh>
    <rPh sb="7" eb="9">
      <t>デンリョク</t>
    </rPh>
    <rPh sb="9" eb="10">
      <t>リョウ</t>
    </rPh>
    <rPh sb="10" eb="12">
      <t>リョウキン</t>
    </rPh>
    <rPh sb="13" eb="15">
      <t>タンカ</t>
    </rPh>
    <rPh sb="17" eb="18">
      <t>ゼイ</t>
    </rPh>
    <rPh sb="18" eb="19">
      <t>ヌ</t>
    </rPh>
    <rPh sb="20" eb="22">
      <t>キンガク</t>
    </rPh>
    <rPh sb="23" eb="25">
      <t>キニュウ</t>
    </rPh>
    <phoneticPr fontId="1"/>
  </si>
  <si>
    <t>⑨夏季は、7月1日から9月30日までの期間とする。</t>
    <rPh sb="1" eb="3">
      <t>カキ</t>
    </rPh>
    <rPh sb="6" eb="7">
      <t>ツキ</t>
    </rPh>
    <rPh sb="8" eb="9">
      <t>ニチ</t>
    </rPh>
    <rPh sb="12" eb="13">
      <t>ツキ</t>
    </rPh>
    <rPh sb="15" eb="16">
      <t>ニチ</t>
    </rPh>
    <rPh sb="19" eb="21">
      <t>キカン</t>
    </rPh>
    <phoneticPr fontId="1"/>
  </si>
  <si>
    <t>（消費税及び地方消費税を除く）</t>
    <phoneticPr fontId="1"/>
  </si>
  <si>
    <t>常時電力</t>
  </si>
  <si>
    <t>常時電力</t>
    <phoneticPr fontId="1"/>
  </si>
  <si>
    <t>常時電力</t>
    <phoneticPr fontId="1"/>
  </si>
  <si>
    <t>　・常時電力の基本料金＝契約電力×料金単価×（185－力率）/100</t>
    <rPh sb="7" eb="9">
      <t>キホン</t>
    </rPh>
    <rPh sb="9" eb="11">
      <t>リョウキン</t>
    </rPh>
    <rPh sb="12" eb="14">
      <t>ケイヤク</t>
    </rPh>
    <rPh sb="14" eb="16">
      <t>デンリョク</t>
    </rPh>
    <rPh sb="17" eb="19">
      <t>リョウキン</t>
    </rPh>
    <rPh sb="19" eb="21">
      <t>タンカ</t>
    </rPh>
    <rPh sb="27" eb="28">
      <t>チカラ</t>
    </rPh>
    <rPh sb="28" eb="29">
      <t>リツ</t>
    </rPh>
    <phoneticPr fontId="1"/>
  </si>
  <si>
    <t>②常時電力の基本料金について、以下の通りとする。</t>
    <rPh sb="6" eb="8">
      <t>キホン</t>
    </rPh>
    <rPh sb="8" eb="10">
      <t>リョウキン</t>
    </rPh>
    <rPh sb="15" eb="17">
      <t>イカ</t>
    </rPh>
    <rPh sb="18" eb="19">
      <t>トオ</t>
    </rPh>
    <phoneticPr fontId="1"/>
  </si>
  <si>
    <t>別紙2-1</t>
    <rPh sb="0" eb="2">
      <t>ベッシ</t>
    </rPh>
    <phoneticPr fontId="1"/>
  </si>
  <si>
    <t>別紙2-2</t>
    <rPh sb="0" eb="2">
      <t>ベッシ</t>
    </rPh>
    <phoneticPr fontId="1"/>
  </si>
  <si>
    <t>4月</t>
  </si>
  <si>
    <t>5月</t>
  </si>
  <si>
    <t>-</t>
    <phoneticPr fontId="1"/>
  </si>
  <si>
    <t>4月</t>
    <phoneticPr fontId="1"/>
  </si>
  <si>
    <t>1月</t>
    <phoneticPr fontId="1"/>
  </si>
  <si>
    <t>2月</t>
    <phoneticPr fontId="1"/>
  </si>
  <si>
    <t>積算金額(税抜き)</t>
    <rPh sb="0" eb="2">
      <t>セキサン</t>
    </rPh>
    <rPh sb="2" eb="4">
      <t>キンガク</t>
    </rPh>
    <rPh sb="5" eb="6">
      <t>ゼイ</t>
    </rPh>
    <rPh sb="6" eb="7">
      <t>ヌ</t>
    </rPh>
    <phoneticPr fontId="1"/>
  </si>
  <si>
    <t>2ヵ年合計
入札書に記載する額</t>
    <rPh sb="2" eb="3">
      <t>ネン</t>
    </rPh>
    <rPh sb="3" eb="5">
      <t>ゴウケイ</t>
    </rPh>
    <rPh sb="6" eb="8">
      <t>ニュウサツ</t>
    </rPh>
    <rPh sb="8" eb="9">
      <t>ショ</t>
    </rPh>
    <rPh sb="10" eb="12">
      <t>キサイ</t>
    </rPh>
    <rPh sb="14" eb="15">
      <t>ガク</t>
    </rPh>
    <phoneticPr fontId="1"/>
  </si>
  <si>
    <t>別紙2-1の総計と別紙2-2の総計を加算した金額(円)</t>
    <rPh sb="25" eb="26">
      <t>エン</t>
    </rPh>
    <phoneticPr fontId="1"/>
  </si>
  <si>
    <t>月合計
(①＋②＋③＋④）
(円）</t>
    <rPh sb="0" eb="1">
      <t>ツキ</t>
    </rPh>
    <rPh sb="1" eb="3">
      <t>ゴウケイ</t>
    </rPh>
    <rPh sb="15" eb="16">
      <t>エン</t>
    </rPh>
    <phoneticPr fontId="1"/>
  </si>
  <si>
    <t>③自家発補給電力の基本料金について、未使用月は使用月の20％とし、力率割引及び割増は常時電力と同様とする。</t>
    <rPh sb="1" eb="2">
      <t>ジ</t>
    </rPh>
    <rPh sb="2" eb="3">
      <t>イエ</t>
    </rPh>
    <rPh sb="4" eb="6">
      <t>ホキュウ</t>
    </rPh>
    <rPh sb="6" eb="8">
      <t>デンリョク</t>
    </rPh>
    <rPh sb="9" eb="11">
      <t>キホン</t>
    </rPh>
    <rPh sb="11" eb="13">
      <t>リョウキン</t>
    </rPh>
    <rPh sb="18" eb="21">
      <t>ミシヨウ</t>
    </rPh>
    <rPh sb="21" eb="22">
      <t>ヅキ</t>
    </rPh>
    <rPh sb="23" eb="25">
      <t>シヨウ</t>
    </rPh>
    <rPh sb="25" eb="26">
      <t>ヅキ</t>
    </rPh>
    <rPh sb="33" eb="34">
      <t>チカラ</t>
    </rPh>
    <rPh sb="34" eb="35">
      <t>リツ</t>
    </rPh>
    <rPh sb="35" eb="37">
      <t>ワリビキ</t>
    </rPh>
    <rPh sb="37" eb="38">
      <t>オヨ</t>
    </rPh>
    <rPh sb="39" eb="41">
      <t>ワリマシ</t>
    </rPh>
    <rPh sb="42" eb="44">
      <t>ジョウジ</t>
    </rPh>
    <rPh sb="44" eb="46">
      <t>デンリョク</t>
    </rPh>
    <rPh sb="47" eb="49">
      <t>ドウヨウ</t>
    </rPh>
    <phoneticPr fontId="1"/>
  </si>
  <si>
    <t>④燃料費調整額及び再生可能エネルギー発電促進賦課金の料金は、考慮しないこと。</t>
    <rPh sb="1" eb="3">
      <t>ネンリョウ</t>
    </rPh>
    <rPh sb="3" eb="4">
      <t>ヒ</t>
    </rPh>
    <rPh sb="4" eb="6">
      <t>チョウセイ</t>
    </rPh>
    <rPh sb="6" eb="7">
      <t>ガク</t>
    </rPh>
    <rPh sb="7" eb="8">
      <t>オヨ</t>
    </rPh>
    <rPh sb="9" eb="11">
      <t>サイセイ</t>
    </rPh>
    <rPh sb="11" eb="13">
      <t>カノウ</t>
    </rPh>
    <rPh sb="18" eb="20">
      <t>ハツデン</t>
    </rPh>
    <rPh sb="20" eb="22">
      <t>ソクシン</t>
    </rPh>
    <rPh sb="22" eb="25">
      <t>フカキン</t>
    </rPh>
    <rPh sb="26" eb="28">
      <t>リョウキン</t>
    </rPh>
    <rPh sb="30" eb="32">
      <t>コウリョ</t>
    </rPh>
    <phoneticPr fontId="1"/>
  </si>
  <si>
    <t>現行の単価（税抜き）</t>
    <rPh sb="0" eb="2">
      <t>ゲンコウ</t>
    </rPh>
    <rPh sb="3" eb="5">
      <t>タンカ</t>
    </rPh>
    <rPh sb="6" eb="7">
      <t>ゼイ</t>
    </rPh>
    <rPh sb="7" eb="8">
      <t>ヌ</t>
    </rPh>
    <phoneticPr fontId="1"/>
  </si>
  <si>
    <t>倍率</t>
    <rPh sb="0" eb="2">
      <t>バイリツ</t>
    </rPh>
    <phoneticPr fontId="1"/>
  </si>
  <si>
    <t>計</t>
    <rPh sb="0" eb="1">
      <t>ケイ</t>
    </rPh>
    <phoneticPr fontId="1"/>
  </si>
  <si>
    <t>令和
31
～
32年</t>
    <rPh sb="10" eb="11">
      <t>ネン</t>
    </rPh>
    <phoneticPr fontId="1"/>
  </si>
  <si>
    <t>令和
32
～
33年</t>
    <rPh sb="10" eb="11">
      <t>ネン</t>
    </rPh>
    <phoneticPr fontId="1"/>
  </si>
  <si>
    <t>合計
入札書に記載する額</t>
    <rPh sb="0" eb="2">
      <t>ゴウケイ</t>
    </rPh>
    <rPh sb="3" eb="5">
      <t>ニュウサツ</t>
    </rPh>
    <rPh sb="5" eb="6">
      <t>ショ</t>
    </rPh>
    <rPh sb="7" eb="9">
      <t>キサイ</t>
    </rPh>
    <rPh sb="11" eb="12">
      <t>ガク</t>
    </rPh>
    <phoneticPr fontId="1"/>
  </si>
  <si>
    <t>別紙2</t>
    <rPh sb="0" eb="2">
      <t>ベッシ</t>
    </rPh>
    <phoneticPr fontId="1"/>
  </si>
  <si>
    <t>（消費税及び地方消費税を含む）</t>
    <rPh sb="12" eb="13">
      <t>フク</t>
    </rPh>
    <phoneticPr fontId="1"/>
  </si>
  <si>
    <t>積算金額(税込)</t>
    <rPh sb="0" eb="2">
      <t>セキサン</t>
    </rPh>
    <rPh sb="2" eb="4">
      <t>キンガク</t>
    </rPh>
    <rPh sb="5" eb="6">
      <t>ゼイ</t>
    </rPh>
    <rPh sb="6" eb="7">
      <t>コ</t>
    </rPh>
    <phoneticPr fontId="1"/>
  </si>
  <si>
    <t>1月</t>
  </si>
  <si>
    <t>(1)月々の計算においては、基本料金・電力量料金は少数点以下二桁まで計算し、各月の月合計で少数点以下を切り捨てた金額を記入すること。</t>
    <rPh sb="3" eb="5">
      <t>ツキヅキ</t>
    </rPh>
    <rPh sb="6" eb="8">
      <t>ケイサン</t>
    </rPh>
    <rPh sb="14" eb="16">
      <t>キホン</t>
    </rPh>
    <rPh sb="16" eb="18">
      <t>リョウキン</t>
    </rPh>
    <rPh sb="22" eb="24">
      <t>リョウキン</t>
    </rPh>
    <rPh sb="25" eb="27">
      <t>ショウスウ</t>
    </rPh>
    <rPh sb="27" eb="28">
      <t>テン</t>
    </rPh>
    <rPh sb="28" eb="30">
      <t>イカ</t>
    </rPh>
    <rPh sb="30" eb="32">
      <t>フタケタ</t>
    </rPh>
    <rPh sb="34" eb="36">
      <t>ケイサン</t>
    </rPh>
    <rPh sb="38" eb="40">
      <t>カクツキ</t>
    </rPh>
    <rPh sb="41" eb="42">
      <t>ツキ</t>
    </rPh>
    <rPh sb="42" eb="44">
      <t>ゴウケイ</t>
    </rPh>
    <rPh sb="45" eb="47">
      <t>ショウスウ</t>
    </rPh>
    <rPh sb="47" eb="48">
      <t>テン</t>
    </rPh>
    <rPh sb="48" eb="50">
      <t>イカ</t>
    </rPh>
    <rPh sb="51" eb="52">
      <t>キ</t>
    </rPh>
    <rPh sb="53" eb="54">
      <t>ス</t>
    </rPh>
    <rPh sb="56" eb="58">
      <t>キンガク</t>
    </rPh>
    <rPh sb="59" eb="61">
      <t>キニュウ</t>
    </rPh>
    <phoneticPr fontId="1"/>
  </si>
  <si>
    <t>(2)常時電力の基本料金について、以下の通りとする。</t>
    <rPh sb="8" eb="10">
      <t>キホン</t>
    </rPh>
    <rPh sb="10" eb="12">
      <t>リョウキン</t>
    </rPh>
    <rPh sb="17" eb="19">
      <t>イカ</t>
    </rPh>
    <rPh sb="20" eb="21">
      <t>トオ</t>
    </rPh>
    <phoneticPr fontId="1"/>
  </si>
  <si>
    <t>(5)積算金額（税込）は消費税及び地方消費税を含むものとすること。</t>
    <rPh sb="3" eb="5">
      <t>セキサン</t>
    </rPh>
    <rPh sb="5" eb="7">
      <t>キンガク</t>
    </rPh>
    <rPh sb="8" eb="9">
      <t>ゼイ</t>
    </rPh>
    <rPh sb="9" eb="10">
      <t>コ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3" eb="24">
      <t>フク</t>
    </rPh>
    <phoneticPr fontId="1"/>
  </si>
  <si>
    <t>(6)積算内訳書の表には１年分の金額を記入すること。</t>
    <rPh sb="3" eb="5">
      <t>セキサン</t>
    </rPh>
    <rPh sb="5" eb="7">
      <t>ウチワケ</t>
    </rPh>
    <rPh sb="7" eb="8">
      <t>ショ</t>
    </rPh>
    <rPh sb="9" eb="10">
      <t>ヒョウ</t>
    </rPh>
    <rPh sb="13" eb="15">
      <t>ネンブン</t>
    </rPh>
    <rPh sb="16" eb="18">
      <t>キンガク</t>
    </rPh>
    <rPh sb="19" eb="21">
      <t>キニュウ</t>
    </rPh>
    <phoneticPr fontId="1"/>
  </si>
  <si>
    <t>(7)積算金額（税込）は入札金額と一致すること。</t>
    <rPh sb="3" eb="5">
      <t>セキサン</t>
    </rPh>
    <rPh sb="5" eb="7">
      <t>キンガク</t>
    </rPh>
    <rPh sb="8" eb="9">
      <t>ゼイ</t>
    </rPh>
    <rPh sb="9" eb="10">
      <t>コ</t>
    </rPh>
    <rPh sb="12" eb="14">
      <t>ニュウサツ</t>
    </rPh>
    <rPh sb="14" eb="16">
      <t>キンガク</t>
    </rPh>
    <rPh sb="17" eb="19">
      <t>イッチ</t>
    </rPh>
    <phoneticPr fontId="1"/>
  </si>
  <si>
    <t>(8)基本料金及び電力量料金の単価は、税込金額を記入すること。</t>
    <rPh sb="3" eb="5">
      <t>キホン</t>
    </rPh>
    <rPh sb="5" eb="7">
      <t>リョウキン</t>
    </rPh>
    <rPh sb="7" eb="8">
      <t>オヨ</t>
    </rPh>
    <rPh sb="9" eb="11">
      <t>デンリョク</t>
    </rPh>
    <rPh sb="11" eb="12">
      <t>リョウ</t>
    </rPh>
    <rPh sb="12" eb="14">
      <t>リョウキン</t>
    </rPh>
    <rPh sb="15" eb="17">
      <t>タンカ</t>
    </rPh>
    <rPh sb="19" eb="21">
      <t>ゼイコミ</t>
    </rPh>
    <rPh sb="21" eb="23">
      <t>キンガク</t>
    </rPh>
    <rPh sb="24" eb="26">
      <t>キニュウ</t>
    </rPh>
    <phoneticPr fontId="1"/>
  </si>
  <si>
    <t>(9)夏季は、7月1日から9月30日までの期間とする。</t>
    <rPh sb="3" eb="5">
      <t>カキ</t>
    </rPh>
    <rPh sb="8" eb="9">
      <t>ツキ</t>
    </rPh>
    <rPh sb="10" eb="11">
      <t>ニチ</t>
    </rPh>
    <rPh sb="14" eb="15">
      <t>ツキ</t>
    </rPh>
    <rPh sb="17" eb="18">
      <t>ニチ</t>
    </rPh>
    <rPh sb="21" eb="23">
      <t>キカン</t>
    </rPh>
    <phoneticPr fontId="1"/>
  </si>
  <si>
    <t>2月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</si>
  <si>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</si>
  <si>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</si>
  <si>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10月</t>
    <rPh sb="2" eb="3">
      <t>ガツ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</si>
  <si>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</si>
  <si>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</si>
  <si>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9月</t>
    <rPh sb="1" eb="2">
      <t>ツキ</t>
    </rPh>
    <phoneticPr fontId="1"/>
  </si>
  <si>
    <t>(4)燃料費等調整額、再生可能エネルギー発電促進賦課金及び市場価格調整額の料金は、考慮しないこと。</t>
    <rPh sb="3" eb="5">
      <t>ネンリョウ</t>
    </rPh>
    <rPh sb="5" eb="6">
      <t>ヒ</t>
    </rPh>
    <rPh sb="6" eb="7">
      <t>トウ</t>
    </rPh>
    <rPh sb="7" eb="9">
      <t>チョウセイ</t>
    </rPh>
    <rPh sb="9" eb="10">
      <t>ガク</t>
    </rPh>
    <rPh sb="11" eb="13">
      <t>サイセイ</t>
    </rPh>
    <rPh sb="13" eb="15">
      <t>カノウ</t>
    </rPh>
    <rPh sb="20" eb="22">
      <t>ハツデン</t>
    </rPh>
    <rPh sb="22" eb="24">
      <t>ソクシン</t>
    </rPh>
    <rPh sb="24" eb="27">
      <t>フカキン</t>
    </rPh>
    <rPh sb="27" eb="28">
      <t>オヨ</t>
    </rPh>
    <rPh sb="29" eb="31">
      <t>シジョウ</t>
    </rPh>
    <rPh sb="31" eb="33">
      <t>カカク</t>
    </rPh>
    <rPh sb="33" eb="35">
      <t>チョウセイ</t>
    </rPh>
    <rPh sb="35" eb="36">
      <t>ガク</t>
    </rPh>
    <rPh sb="37" eb="39">
      <t>リョウキン</t>
    </rPh>
    <rPh sb="41" eb="43">
      <t>コウリョ</t>
    </rPh>
    <phoneticPr fontId="1"/>
  </si>
  <si>
    <t>-</t>
  </si>
  <si>
    <t>(3)自家発補給電力の基本料金について、未使用月は使用月の２０％とし、力率割引及び割増は常時電力と同様とする。</t>
    <rPh sb="3" eb="4">
      <t>ジ</t>
    </rPh>
    <rPh sb="4" eb="5">
      <t>イエ</t>
    </rPh>
    <rPh sb="6" eb="8">
      <t>ホキュウ</t>
    </rPh>
    <rPh sb="8" eb="10">
      <t>デンリョク</t>
    </rPh>
    <rPh sb="11" eb="13">
      <t>キホン</t>
    </rPh>
    <rPh sb="13" eb="15">
      <t>リョウキン</t>
    </rPh>
    <rPh sb="20" eb="23">
      <t>ミシヨウ</t>
    </rPh>
    <rPh sb="23" eb="24">
      <t>ヅキ</t>
    </rPh>
    <rPh sb="25" eb="27">
      <t>シヨウ</t>
    </rPh>
    <rPh sb="27" eb="28">
      <t>ヅキ</t>
    </rPh>
    <rPh sb="35" eb="36">
      <t>チカラ</t>
    </rPh>
    <rPh sb="36" eb="37">
      <t>リツ</t>
    </rPh>
    <rPh sb="37" eb="39">
      <t>ワリビキ</t>
    </rPh>
    <rPh sb="39" eb="40">
      <t>オヨ</t>
    </rPh>
    <rPh sb="41" eb="43">
      <t>ワリマシ</t>
    </rPh>
    <rPh sb="44" eb="46">
      <t>ジョウジ</t>
    </rPh>
    <rPh sb="46" eb="48">
      <t>デンリョク</t>
    </rPh>
    <rPh sb="49" eb="51">
      <t>ドウヨウ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</si>
</sst>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.000_ "/>
    <numFmt numFmtId="179" formatCode="0&quot;年&quot;"/>
    <numFmt numFmtId="180" formatCode="&quot;令和&quot;0&quot;年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0" fontId="2" fillId="0" borderId="22" xfId="0" applyFont="1" applyBorder="1">
      <alignment vertical="center"/>
    </xf>
    <xf numFmtId="176" fontId="2" fillId="0" borderId="2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2" borderId="3" xfId="0" applyNumberFormat="1" applyFont="1" applyFill="1" applyBorder="1">
      <alignment vertical="center"/>
    </xf>
    <xf numFmtId="177" fontId="2" fillId="0" borderId="17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177" fontId="2" fillId="2" borderId="24" xfId="0" applyNumberFormat="1" applyFont="1" applyFill="1" applyBorder="1">
      <alignment vertical="center"/>
    </xf>
    <xf numFmtId="177" fontId="2" fillId="0" borderId="25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7" fontId="2" fillId="0" borderId="2" xfId="0" applyNumberFormat="1" applyFont="1" applyBorder="1">
      <alignment vertical="center"/>
    </xf>
    <xf numFmtId="177" fontId="2" fillId="2" borderId="2" xfId="0" applyNumberFormat="1" applyFont="1" applyFill="1" applyBorder="1">
      <alignment vertical="center"/>
    </xf>
    <xf numFmtId="177" fontId="2" fillId="0" borderId="33" xfId="0" applyNumberFormat="1" applyFont="1" applyBorder="1">
      <alignment vertical="center"/>
    </xf>
    <xf numFmtId="177" fontId="2" fillId="0" borderId="34" xfId="0" applyNumberFormat="1" applyFont="1" applyBorder="1">
      <alignment vertical="center"/>
    </xf>
    <xf numFmtId="0" fontId="2" fillId="0" borderId="35" xfId="0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7" fontId="2" fillId="0" borderId="45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" fillId="0" borderId="22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>
      <alignment vertical="center"/>
    </xf>
    <xf numFmtId="177" fontId="5" fillId="2" borderId="3" xfId="0" applyNumberFormat="1" applyFont="1" applyFill="1" applyBorder="1">
      <alignment vertical="center"/>
    </xf>
    <xf numFmtId="177" fontId="5" fillId="2" borderId="24" xfId="0" applyNumberFormat="1" applyFont="1" applyFill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7" fontId="5" fillId="0" borderId="17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2" borderId="2" xfId="0" applyNumberFormat="1" applyFont="1" applyFill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6" fontId="5" fillId="2" borderId="15" xfId="0" applyNumberFormat="1" applyFont="1" applyFill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50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5" xfId="0" applyNumberFormat="1" applyFont="1" applyBorder="1" applyAlignment="1">
      <alignment horizontal="right" vertical="center"/>
    </xf>
    <xf numFmtId="177" fontId="5" fillId="0" borderId="42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178" fontId="2" fillId="0" borderId="0" xfId="0" applyNumberFormat="1" applyFont="1">
      <alignment vertical="center"/>
    </xf>
    <xf numFmtId="177" fontId="6" fillId="0" borderId="38" xfId="0" applyNumberFormat="1" applyFont="1" applyBorder="1" applyAlignment="1">
      <alignment horizontal="right" vertical="center"/>
    </xf>
    <xf numFmtId="177" fontId="6" fillId="0" borderId="45" xfId="0" applyNumberFormat="1" applyFont="1" applyBorder="1" applyAlignment="1">
      <alignment horizontal="right" vertical="center"/>
    </xf>
    <xf numFmtId="177" fontId="6" fillId="0" borderId="42" xfId="0" applyNumberFormat="1" applyFont="1" applyBorder="1" applyAlignment="1">
      <alignment horizontal="right" vertical="center"/>
    </xf>
    <xf numFmtId="177" fontId="6" fillId="0" borderId="46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51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177" fontId="2" fillId="0" borderId="52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6" xfId="0" applyNumberFormat="1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77" fontId="2" fillId="2" borderId="19" xfId="0" applyNumberFormat="1" applyFont="1" applyFill="1" applyBorder="1">
      <alignment vertical="center"/>
    </xf>
    <xf numFmtId="177" fontId="2" fillId="2" borderId="53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6" fontId="2" fillId="2" borderId="53" xfId="0" applyNumberFormat="1" applyFont="1" applyFill="1" applyBorder="1">
      <alignment vertical="center"/>
    </xf>
    <xf numFmtId="177" fontId="2" fillId="2" borderId="54" xfId="0" applyNumberFormat="1" applyFont="1" applyFill="1" applyBorder="1">
      <alignment vertical="center"/>
    </xf>
    <xf numFmtId="176" fontId="2" fillId="2" borderId="35" xfId="0" applyNumberFormat="1" applyFont="1" applyFill="1" applyBorder="1">
      <alignment vertical="center"/>
    </xf>
    <xf numFmtId="176" fontId="2" fillId="2" borderId="55" xfId="0" applyNumberFormat="1" applyFont="1" applyFill="1" applyBorder="1">
      <alignment vertical="center"/>
    </xf>
    <xf numFmtId="177" fontId="2" fillId="0" borderId="3" xfId="0" applyNumberFormat="1" applyFont="1" applyFill="1" applyBorder="1">
      <alignment vertical="center"/>
    </xf>
    <xf numFmtId="177" fontId="2" fillId="0" borderId="24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180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view="pageBreakPreview" zoomScaleNormal="100" zoomScaleSheetLayoutView="100" workbookViewId="0">
      <selection activeCell="D31" sqref="D31"/>
    </sheetView>
  </sheetViews>
  <sheetFormatPr defaultColWidth="9" defaultRowHeight="13.5" x14ac:dyDescent="0.15"/>
  <cols>
    <col min="1" max="1" width="7.125" style="1" customWidth="1"/>
    <col min="2" max="6" width="19.625" style="1" customWidth="1"/>
    <col min="7" max="8" width="20.625" style="1" customWidth="1"/>
    <col min="9" max="16384" width="9" style="1"/>
  </cols>
  <sheetData>
    <row r="1" spans="1:8" x14ac:dyDescent="0.15">
      <c r="H1" s="2" t="s">
        <v>59</v>
      </c>
    </row>
    <row r="2" spans="1:8" ht="19.5" thickBot="1" x14ac:dyDescent="0.2">
      <c r="A2" s="123" t="s">
        <v>19</v>
      </c>
      <c r="B2" s="123"/>
      <c r="C2" s="123"/>
      <c r="D2" s="123"/>
      <c r="E2" s="123"/>
      <c r="F2" s="123"/>
      <c r="G2" s="123"/>
      <c r="H2" s="123"/>
    </row>
    <row r="3" spans="1:8" x14ac:dyDescent="0.15">
      <c r="A3" s="10"/>
      <c r="B3" s="10"/>
      <c r="C3" s="124" t="s">
        <v>20</v>
      </c>
      <c r="D3" s="125"/>
      <c r="E3" s="124" t="s">
        <v>47</v>
      </c>
      <c r="F3" s="125"/>
      <c r="G3" s="55"/>
      <c r="H3" s="10"/>
    </row>
    <row r="4" spans="1:8" x14ac:dyDescent="0.15">
      <c r="A4" s="10"/>
      <c r="C4" s="126"/>
      <c r="D4" s="127"/>
      <c r="E4" s="51" t="s">
        <v>35</v>
      </c>
      <c r="F4" s="53" t="s">
        <v>36</v>
      </c>
      <c r="G4" s="10"/>
      <c r="H4" s="10"/>
    </row>
    <row r="5" spans="1:8" ht="14.25" thickBot="1" x14ac:dyDescent="0.2">
      <c r="A5" s="10"/>
      <c r="C5" s="42" t="s">
        <v>30</v>
      </c>
      <c r="D5" s="50" t="s">
        <v>31</v>
      </c>
      <c r="E5" s="52" t="s">
        <v>33</v>
      </c>
      <c r="F5" s="54" t="s">
        <v>31</v>
      </c>
      <c r="G5" s="55"/>
      <c r="H5" s="10"/>
    </row>
    <row r="6" spans="1:8" x14ac:dyDescent="0.15">
      <c r="A6" s="10"/>
      <c r="B6" s="44" t="s">
        <v>55</v>
      </c>
      <c r="C6" s="48">
        <v>1600</v>
      </c>
      <c r="D6" s="84">
        <v>1604.16</v>
      </c>
      <c r="E6" s="85">
        <v>14.2</v>
      </c>
      <c r="F6" s="84">
        <v>13.3</v>
      </c>
      <c r="G6" s="55"/>
      <c r="H6" s="10"/>
    </row>
    <row r="7" spans="1:8" ht="14.25" thickBot="1" x14ac:dyDescent="0.2">
      <c r="A7" s="10"/>
      <c r="B7" s="45" t="s">
        <v>38</v>
      </c>
      <c r="C7" s="49">
        <v>300</v>
      </c>
      <c r="D7" s="86">
        <v>1292.5</v>
      </c>
      <c r="E7" s="87">
        <v>17.36</v>
      </c>
      <c r="F7" s="86">
        <v>15.26</v>
      </c>
      <c r="G7" s="55" t="s">
        <v>53</v>
      </c>
      <c r="H7" s="10"/>
    </row>
    <row r="8" spans="1:8" ht="14.25" thickBot="1" x14ac:dyDescent="0.2"/>
    <row r="9" spans="1:8" ht="14.25" customHeight="1" thickBot="1" x14ac:dyDescent="0.2">
      <c r="A9" s="128" t="s">
        <v>76</v>
      </c>
      <c r="B9" s="131" t="s">
        <v>20</v>
      </c>
      <c r="C9" s="132"/>
      <c r="D9" s="131" t="s">
        <v>22</v>
      </c>
      <c r="E9" s="133"/>
      <c r="F9" s="133"/>
      <c r="G9" s="132"/>
      <c r="H9" s="128" t="s">
        <v>70</v>
      </c>
    </row>
    <row r="10" spans="1:8" ht="14.25" customHeight="1" x14ac:dyDescent="0.15">
      <c r="A10" s="129"/>
      <c r="B10" s="31" t="s">
        <v>54</v>
      </c>
      <c r="C10" s="60" t="s">
        <v>37</v>
      </c>
      <c r="D10" s="136" t="s">
        <v>55</v>
      </c>
      <c r="E10" s="137"/>
      <c r="F10" s="138" t="s">
        <v>38</v>
      </c>
      <c r="G10" s="139"/>
      <c r="H10" s="134"/>
    </row>
    <row r="11" spans="1:8" ht="35.25" customHeight="1" thickBot="1" x14ac:dyDescent="0.2">
      <c r="A11" s="130"/>
      <c r="B11" s="32" t="s">
        <v>41</v>
      </c>
      <c r="C11" s="33" t="s">
        <v>42</v>
      </c>
      <c r="D11" s="34" t="s">
        <v>39</v>
      </c>
      <c r="E11" s="35" t="s">
        <v>40</v>
      </c>
      <c r="F11" s="40" t="s">
        <v>39</v>
      </c>
      <c r="G11" s="61" t="s">
        <v>43</v>
      </c>
      <c r="H11" s="135"/>
    </row>
    <row r="12" spans="1:8" ht="20.100000000000001" customHeight="1" thickTop="1" x14ac:dyDescent="0.15">
      <c r="A12" s="18" t="s">
        <v>5</v>
      </c>
      <c r="B12" s="68"/>
      <c r="C12" s="69"/>
      <c r="D12" s="19">
        <f>'別紙2-1_入力'!D19</f>
        <v>0</v>
      </c>
      <c r="E12" s="76"/>
      <c r="F12" s="57">
        <f>'別紙2-1_入力'!F19</f>
        <v>0</v>
      </c>
      <c r="G12" s="69"/>
      <c r="H12" s="80"/>
    </row>
    <row r="13" spans="1:8" ht="20.100000000000001" customHeight="1" x14ac:dyDescent="0.15">
      <c r="A13" s="18" t="s">
        <v>6</v>
      </c>
      <c r="B13" s="68"/>
      <c r="C13" s="69"/>
      <c r="D13" s="19">
        <f>'別紙2-1_入力'!D20</f>
        <v>0</v>
      </c>
      <c r="E13" s="76"/>
      <c r="F13" s="57">
        <f>'別紙2-1_入力'!F20</f>
        <v>0</v>
      </c>
      <c r="G13" s="69"/>
      <c r="H13" s="80"/>
    </row>
    <row r="14" spans="1:8" ht="20.100000000000001" customHeight="1" x14ac:dyDescent="0.15">
      <c r="A14" s="18" t="s">
        <v>7</v>
      </c>
      <c r="B14" s="68"/>
      <c r="C14" s="69"/>
      <c r="D14" s="19">
        <f>'別紙2-1_入力'!D21</f>
        <v>9000</v>
      </c>
      <c r="E14" s="76"/>
      <c r="F14" s="57">
        <f>'別紙2-1_入力'!F21</f>
        <v>100</v>
      </c>
      <c r="G14" s="69"/>
      <c r="H14" s="80"/>
    </row>
    <row r="15" spans="1:8" ht="20.100000000000001" customHeight="1" x14ac:dyDescent="0.15">
      <c r="A15" s="13" t="s">
        <v>8</v>
      </c>
      <c r="B15" s="70"/>
      <c r="C15" s="71"/>
      <c r="D15" s="16">
        <f>'別紙2-1_入力'!D23</f>
        <v>0</v>
      </c>
      <c r="E15" s="77"/>
      <c r="F15" s="56">
        <f>'別紙2-1_入力'!F23</f>
        <v>0</v>
      </c>
      <c r="G15" s="71"/>
      <c r="H15" s="81"/>
    </row>
    <row r="16" spans="1:8" ht="20.100000000000001" customHeight="1" x14ac:dyDescent="0.15">
      <c r="A16" s="13" t="s">
        <v>9</v>
      </c>
      <c r="B16" s="70"/>
      <c r="C16" s="71"/>
      <c r="D16" s="16" t="e">
        <f>'別紙2-1_入力'!#REF!</f>
        <v>#REF!</v>
      </c>
      <c r="E16" s="77"/>
      <c r="F16" s="56" t="e">
        <f>'別紙2-1_入力'!#REF!</f>
        <v>#REF!</v>
      </c>
      <c r="G16" s="71"/>
      <c r="H16" s="81"/>
    </row>
    <row r="17" spans="1:9" ht="20.100000000000001" customHeight="1" x14ac:dyDescent="0.15">
      <c r="A17" s="13" t="s">
        <v>10</v>
      </c>
      <c r="B17" s="70"/>
      <c r="C17" s="71"/>
      <c r="D17" s="16" t="e">
        <f>'別紙2-1_入力'!#REF!</f>
        <v>#REF!</v>
      </c>
      <c r="E17" s="77"/>
      <c r="F17" s="56" t="e">
        <f>'別紙2-1_入力'!#REF!</f>
        <v>#REF!</v>
      </c>
      <c r="G17" s="71"/>
      <c r="H17" s="81"/>
    </row>
    <row r="18" spans="1:9" ht="20.100000000000001" customHeight="1" x14ac:dyDescent="0.15">
      <c r="A18" s="13" t="s">
        <v>65</v>
      </c>
      <c r="B18" s="70"/>
      <c r="C18" s="71"/>
      <c r="D18" s="16" t="e">
        <f>'別紙2-1_入力'!#REF!</f>
        <v>#REF!</v>
      </c>
      <c r="E18" s="77"/>
      <c r="F18" s="56" t="e">
        <f>'別紙2-1_入力'!#REF!</f>
        <v>#REF!</v>
      </c>
      <c r="G18" s="71"/>
      <c r="H18" s="81"/>
    </row>
    <row r="19" spans="1:9" ht="20.100000000000001" customHeight="1" x14ac:dyDescent="0.15">
      <c r="A19" s="13" t="s">
        <v>66</v>
      </c>
      <c r="B19" s="70"/>
      <c r="C19" s="71"/>
      <c r="D19" s="16" t="e">
        <f>'別紙2-1_入力'!#REF!</f>
        <v>#REF!</v>
      </c>
      <c r="E19" s="77"/>
      <c r="F19" s="56" t="e">
        <f>'別紙2-1_入力'!#REF!</f>
        <v>#REF!</v>
      </c>
      <c r="G19" s="71"/>
      <c r="H19" s="81"/>
    </row>
    <row r="20" spans="1:9" ht="20.100000000000001" customHeight="1" x14ac:dyDescent="0.15">
      <c r="A20" s="13" t="s">
        <v>12</v>
      </c>
      <c r="B20" s="70"/>
      <c r="C20" s="71"/>
      <c r="D20" s="16" t="e">
        <f>'別紙2-1_入力'!#REF!</f>
        <v>#REF!</v>
      </c>
      <c r="E20" s="77"/>
      <c r="F20" s="56" t="e">
        <f>'別紙2-1_入力'!#REF!</f>
        <v>#REF!</v>
      </c>
      <c r="G20" s="71"/>
      <c r="H20" s="81"/>
    </row>
    <row r="21" spans="1:9" ht="20.100000000000001" customHeight="1" x14ac:dyDescent="0.15">
      <c r="A21" s="13" t="s">
        <v>61</v>
      </c>
      <c r="B21" s="70"/>
      <c r="C21" s="71"/>
      <c r="D21" s="16" t="e">
        <f>'別紙2-1_入力'!#REF!</f>
        <v>#REF!</v>
      </c>
      <c r="E21" s="77"/>
      <c r="F21" s="56" t="e">
        <f>'別紙2-1_入力'!#REF!</f>
        <v>#REF!</v>
      </c>
      <c r="G21" s="71"/>
      <c r="H21" s="81"/>
    </row>
    <row r="22" spans="1:9" ht="20.100000000000001" customHeight="1" x14ac:dyDescent="0.15">
      <c r="A22" s="13" t="s">
        <v>62</v>
      </c>
      <c r="B22" s="70"/>
      <c r="C22" s="71"/>
      <c r="D22" s="16" t="e">
        <f>'別紙2-1_入力'!#REF!</f>
        <v>#REF!</v>
      </c>
      <c r="E22" s="77"/>
      <c r="F22" s="56" t="e">
        <f>'別紙2-1_入力'!#REF!</f>
        <v>#REF!</v>
      </c>
      <c r="G22" s="71"/>
      <c r="H22" s="81"/>
    </row>
    <row r="23" spans="1:9" ht="20.100000000000001" customHeight="1" thickBot="1" x14ac:dyDescent="0.2">
      <c r="A23" s="15" t="s">
        <v>4</v>
      </c>
      <c r="B23" s="72"/>
      <c r="C23" s="73"/>
      <c r="D23" s="17" t="e">
        <f>'別紙2-1_入力'!#REF!</f>
        <v>#REF!</v>
      </c>
      <c r="E23" s="78"/>
      <c r="F23" s="58" t="e">
        <f>'別紙2-1_入力'!#REF!</f>
        <v>#REF!</v>
      </c>
      <c r="G23" s="73"/>
      <c r="H23" s="82"/>
    </row>
    <row r="24" spans="1:9" ht="20.100000000000001" customHeight="1" thickTop="1" thickBot="1" x14ac:dyDescent="0.2">
      <c r="A24" s="11" t="s">
        <v>13</v>
      </c>
      <c r="B24" s="74"/>
      <c r="C24" s="75"/>
      <c r="D24" s="12" t="e">
        <f t="shared" ref="D24:F24" si="0">SUM(D12:D23)</f>
        <v>#REF!</v>
      </c>
      <c r="E24" s="79"/>
      <c r="F24" s="59" t="e">
        <f t="shared" si="0"/>
        <v>#REF!</v>
      </c>
      <c r="G24" s="75"/>
      <c r="H24" s="83"/>
      <c r="I24" s="21" t="s">
        <v>75</v>
      </c>
    </row>
    <row r="25" spans="1:9" x14ac:dyDescent="0.15">
      <c r="A25" s="1" t="s">
        <v>21</v>
      </c>
    </row>
    <row r="26" spans="1:9" x14ac:dyDescent="0.15">
      <c r="A26" s="1" t="str">
        <f>'別紙2-1_入力'!A28</f>
        <v>(1)月々の計算においては、基本料金・電力量料金は少数点以下二桁まで計算し、各月の月合計で少数点以下を切り捨てた金額を記入すること。</v>
      </c>
    </row>
    <row r="27" spans="1:9" x14ac:dyDescent="0.15">
      <c r="A27" s="1" t="str">
        <f>'別紙2-1_入力'!A29</f>
        <v>(2)常時電力の基本料金について、以下の通りとする。</v>
      </c>
    </row>
    <row r="28" spans="1:9" x14ac:dyDescent="0.15">
      <c r="A28" s="1" t="str">
        <f>'別紙2-1_入力'!A30</f>
        <v>　・常時電力の基本料金＝契約電力×料金単価×（185－力率）/100</v>
      </c>
    </row>
    <row r="29" spans="1:9" x14ac:dyDescent="0.15">
      <c r="A29" s="1" t="str">
        <f>'別紙2-1_入力'!A31</f>
        <v>　・使用月の力率は100％とし、未使用月の力率は85％として計算すること。</v>
      </c>
    </row>
    <row r="30" spans="1:9" x14ac:dyDescent="0.15">
      <c r="A30" s="1" t="str">
        <f>'別紙2-1_入力'!A32</f>
        <v>　・未使用月は使用月の半額とする。</v>
      </c>
    </row>
    <row r="31" spans="1:9" x14ac:dyDescent="0.15">
      <c r="A31" s="1" t="str">
        <f>'別紙2-1_入力'!A33</f>
        <v>(3)自家発補給電力の基本料金について、未使用月は使用月の２０％とし、力率割引及び割増は常時電力と同様とする。</v>
      </c>
    </row>
    <row r="32" spans="1:9" x14ac:dyDescent="0.15">
      <c r="A32" s="1" t="str">
        <f>'別紙2-1_入力'!A34</f>
        <v>(4)燃料費等調整額、再生可能エネルギー発電促進賦課金及び市場価格調整額の料金は、考慮しないこと。</v>
      </c>
    </row>
    <row r="33" spans="1:1" x14ac:dyDescent="0.15">
      <c r="A33" s="1" t="str">
        <f>'別紙2-1_入力'!A35</f>
        <v>(5)積算金額（税込）は消費税及び地方消費税を含むものとすること。</v>
      </c>
    </row>
    <row r="34" spans="1:1" x14ac:dyDescent="0.15">
      <c r="A34" s="1" t="str">
        <f>'別紙2-1_入力'!A36</f>
        <v>(6)積算内訳書の表には１年分の金額を記入すること。</v>
      </c>
    </row>
    <row r="35" spans="1:1" x14ac:dyDescent="0.15">
      <c r="A35" s="1" t="str">
        <f>'別紙2-1_入力'!A37</f>
        <v>(7)積算金額（税込）は入札金額と一致すること。</v>
      </c>
    </row>
    <row r="36" spans="1:1" x14ac:dyDescent="0.15">
      <c r="A36" s="1" t="str">
        <f>'別紙2-1_入力'!A38</f>
        <v>(8)基本料金及び電力量料金の単価は、税込金額を記入すること。</v>
      </c>
    </row>
    <row r="37" spans="1:1" x14ac:dyDescent="0.15">
      <c r="A37" s="1" t="str">
        <f>'別紙2-1_入力'!A39</f>
        <v>(9)夏季は、7月1日から9月30日までの期間とする。</v>
      </c>
    </row>
    <row r="38" spans="1:1" x14ac:dyDescent="0.15">
      <c r="A38" s="1" t="str">
        <f>'別紙2-1_入力'!A40</f>
        <v>　その他季は、4月1日から6月30日までの期間及び10月1日から3月31日までの期間とする。</v>
      </c>
    </row>
  </sheetData>
  <mergeCells count="9">
    <mergeCell ref="A2:H2"/>
    <mergeCell ref="C3:D4"/>
    <mergeCell ref="E3:F3"/>
    <mergeCell ref="A9:A11"/>
    <mergeCell ref="B9:C9"/>
    <mergeCell ref="D9:G9"/>
    <mergeCell ref="H9:H11"/>
    <mergeCell ref="D10:E10"/>
    <mergeCell ref="F10:G10"/>
  </mergeCells>
  <phoneticPr fontId="1"/>
  <printOptions horizontalCentered="1"/>
  <pageMargins left="0" right="0" top="0.55118110236220474" bottom="0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view="pageBreakPreview" zoomScaleNormal="100" zoomScaleSheetLayoutView="100" workbookViewId="0">
      <selection activeCell="D31" sqref="D31"/>
    </sheetView>
  </sheetViews>
  <sheetFormatPr defaultColWidth="9" defaultRowHeight="13.5" x14ac:dyDescent="0.15"/>
  <cols>
    <col min="1" max="1" width="7.125" style="1" customWidth="1"/>
    <col min="2" max="6" width="19.625" style="1" customWidth="1"/>
    <col min="7" max="8" width="20.625" style="1" customWidth="1"/>
    <col min="9" max="16384" width="9" style="1"/>
  </cols>
  <sheetData>
    <row r="1" spans="1:8" x14ac:dyDescent="0.15">
      <c r="H1" s="2" t="s">
        <v>60</v>
      </c>
    </row>
    <row r="2" spans="1:8" ht="18.75" x14ac:dyDescent="0.15">
      <c r="A2" s="123" t="s">
        <v>19</v>
      </c>
      <c r="B2" s="123"/>
      <c r="C2" s="123"/>
      <c r="D2" s="123"/>
      <c r="E2" s="123"/>
      <c r="F2" s="123"/>
      <c r="G2" s="123"/>
      <c r="H2" s="123"/>
    </row>
    <row r="3" spans="1:8" hidden="1" x14ac:dyDescent="0.15">
      <c r="A3" s="10"/>
      <c r="B3" s="10"/>
      <c r="C3" s="124" t="s">
        <v>20</v>
      </c>
      <c r="D3" s="125"/>
      <c r="E3" s="124" t="s">
        <v>47</v>
      </c>
      <c r="F3" s="125"/>
      <c r="G3" s="55"/>
      <c r="H3" s="10"/>
    </row>
    <row r="4" spans="1:8" hidden="1" x14ac:dyDescent="0.15">
      <c r="A4" s="10"/>
      <c r="C4" s="126"/>
      <c r="D4" s="127"/>
      <c r="E4" s="51" t="s">
        <v>35</v>
      </c>
      <c r="F4" s="53" t="s">
        <v>36</v>
      </c>
      <c r="G4" s="10"/>
      <c r="H4" s="10"/>
    </row>
    <row r="5" spans="1:8" ht="14.25" hidden="1" thickBot="1" x14ac:dyDescent="0.2">
      <c r="A5" s="10"/>
      <c r="C5" s="42" t="s">
        <v>30</v>
      </c>
      <c r="D5" s="50" t="s">
        <v>31</v>
      </c>
      <c r="E5" s="52" t="s">
        <v>33</v>
      </c>
      <c r="F5" s="54" t="s">
        <v>31</v>
      </c>
      <c r="G5" s="55"/>
      <c r="H5" s="10"/>
    </row>
    <row r="6" spans="1:8" hidden="1" x14ac:dyDescent="0.15">
      <c r="A6" s="10"/>
      <c r="B6" s="44" t="s">
        <v>55</v>
      </c>
      <c r="C6" s="48">
        <f>'別紙2-1_入力'!C6</f>
        <v>1950</v>
      </c>
      <c r="D6" s="41">
        <f>'別紙2-1_入力'!D6</f>
        <v>0</v>
      </c>
      <c r="E6" s="46">
        <f>'別紙2-1_入力'!E6</f>
        <v>0</v>
      </c>
      <c r="F6" s="41">
        <f>'別紙2-1_入力'!F6</f>
        <v>0</v>
      </c>
      <c r="G6" s="55"/>
      <c r="H6" s="10"/>
    </row>
    <row r="7" spans="1:8" ht="14.25" hidden="1" thickBot="1" x14ac:dyDescent="0.2">
      <c r="A7" s="10"/>
      <c r="B7" s="45" t="s">
        <v>38</v>
      </c>
      <c r="C7" s="49">
        <f>'別紙2-1_入力'!C7</f>
        <v>300</v>
      </c>
      <c r="D7" s="43">
        <f>'別紙2-1_入力'!D7</f>
        <v>0</v>
      </c>
      <c r="E7" s="47">
        <f>'別紙2-1_入力'!E7</f>
        <v>0</v>
      </c>
      <c r="F7" s="43">
        <f>'別紙2-1_入力'!F7</f>
        <v>0</v>
      </c>
      <c r="G7" s="55" t="s">
        <v>53</v>
      </c>
      <c r="H7" s="10"/>
    </row>
    <row r="8" spans="1:8" ht="14.25" thickBot="1" x14ac:dyDescent="0.2"/>
    <row r="9" spans="1:8" ht="14.25" customHeight="1" thickBot="1" x14ac:dyDescent="0.2">
      <c r="A9" s="128" t="s">
        <v>77</v>
      </c>
      <c r="B9" s="131" t="s">
        <v>20</v>
      </c>
      <c r="C9" s="132"/>
      <c r="D9" s="131" t="s">
        <v>22</v>
      </c>
      <c r="E9" s="133"/>
      <c r="F9" s="133"/>
      <c r="G9" s="132"/>
      <c r="H9" s="128" t="s">
        <v>44</v>
      </c>
    </row>
    <row r="10" spans="1:8" ht="14.25" customHeight="1" x14ac:dyDescent="0.15">
      <c r="A10" s="129"/>
      <c r="B10" s="31" t="s">
        <v>54</v>
      </c>
      <c r="C10" s="60" t="s">
        <v>37</v>
      </c>
      <c r="D10" s="136" t="s">
        <v>55</v>
      </c>
      <c r="E10" s="137"/>
      <c r="F10" s="138" t="s">
        <v>38</v>
      </c>
      <c r="G10" s="139"/>
      <c r="H10" s="134"/>
    </row>
    <row r="11" spans="1:8" ht="35.25" customHeight="1" thickBot="1" x14ac:dyDescent="0.2">
      <c r="A11" s="130"/>
      <c r="B11" s="32" t="s">
        <v>41</v>
      </c>
      <c r="C11" s="33" t="s">
        <v>42</v>
      </c>
      <c r="D11" s="34" t="s">
        <v>39</v>
      </c>
      <c r="E11" s="35" t="s">
        <v>40</v>
      </c>
      <c r="F11" s="40" t="s">
        <v>39</v>
      </c>
      <c r="G11" s="61" t="s">
        <v>43</v>
      </c>
      <c r="H11" s="135"/>
    </row>
    <row r="12" spans="1:8" ht="20.100000000000001" customHeight="1" thickTop="1" x14ac:dyDescent="0.15">
      <c r="A12" s="18" t="s">
        <v>5</v>
      </c>
      <c r="B12" s="68"/>
      <c r="C12" s="69"/>
      <c r="D12" s="19" t="e">
        <f>#REF!</f>
        <v>#REF!</v>
      </c>
      <c r="E12" s="76"/>
      <c r="F12" s="57" t="e">
        <f>#REF!</f>
        <v>#REF!</v>
      </c>
      <c r="G12" s="69"/>
      <c r="H12" s="80"/>
    </row>
    <row r="13" spans="1:8" ht="20.100000000000001" customHeight="1" x14ac:dyDescent="0.15">
      <c r="A13" s="18" t="s">
        <v>6</v>
      </c>
      <c r="B13" s="68"/>
      <c r="C13" s="69"/>
      <c r="D13" s="19" t="e">
        <f>#REF!</f>
        <v>#REF!</v>
      </c>
      <c r="E13" s="76"/>
      <c r="F13" s="57" t="e">
        <f>#REF!</f>
        <v>#REF!</v>
      </c>
      <c r="G13" s="69"/>
      <c r="H13" s="80"/>
    </row>
    <row r="14" spans="1:8" ht="20.100000000000001" customHeight="1" x14ac:dyDescent="0.15">
      <c r="A14" s="18" t="s">
        <v>7</v>
      </c>
      <c r="B14" s="68"/>
      <c r="C14" s="69"/>
      <c r="D14" s="19" t="e">
        <f>#REF!</f>
        <v>#REF!</v>
      </c>
      <c r="E14" s="76"/>
      <c r="F14" s="57" t="e">
        <f>#REF!</f>
        <v>#REF!</v>
      </c>
      <c r="G14" s="69"/>
      <c r="H14" s="80"/>
    </row>
    <row r="15" spans="1:8" ht="20.100000000000001" customHeight="1" x14ac:dyDescent="0.15">
      <c r="A15" s="13" t="s">
        <v>8</v>
      </c>
      <c r="B15" s="70"/>
      <c r="C15" s="71"/>
      <c r="D15" s="16" t="e">
        <f>#REF!</f>
        <v>#REF!</v>
      </c>
      <c r="E15" s="77"/>
      <c r="F15" s="56" t="e">
        <f>#REF!</f>
        <v>#REF!</v>
      </c>
      <c r="G15" s="71"/>
      <c r="H15" s="81"/>
    </row>
    <row r="16" spans="1:8" ht="20.100000000000001" customHeight="1" x14ac:dyDescent="0.15">
      <c r="A16" s="13" t="s">
        <v>9</v>
      </c>
      <c r="B16" s="70"/>
      <c r="C16" s="71"/>
      <c r="D16" s="16" t="e">
        <f>#REF!</f>
        <v>#REF!</v>
      </c>
      <c r="E16" s="77"/>
      <c r="F16" s="56" t="e">
        <f>#REF!</f>
        <v>#REF!</v>
      </c>
      <c r="G16" s="71"/>
      <c r="H16" s="81"/>
    </row>
    <row r="17" spans="1:9" ht="20.100000000000001" customHeight="1" x14ac:dyDescent="0.15">
      <c r="A17" s="13" t="s">
        <v>10</v>
      </c>
      <c r="B17" s="70"/>
      <c r="C17" s="71"/>
      <c r="D17" s="16" t="e">
        <f>#REF!</f>
        <v>#REF!</v>
      </c>
      <c r="E17" s="77"/>
      <c r="F17" s="56" t="e">
        <f>#REF!</f>
        <v>#REF!</v>
      </c>
      <c r="G17" s="71"/>
      <c r="H17" s="81"/>
    </row>
    <row r="18" spans="1:9" ht="20.100000000000001" customHeight="1" x14ac:dyDescent="0.15">
      <c r="A18" s="13" t="s">
        <v>65</v>
      </c>
      <c r="B18" s="70"/>
      <c r="C18" s="71"/>
      <c r="D18" s="16" t="e">
        <f>#REF!</f>
        <v>#REF!</v>
      </c>
      <c r="E18" s="77"/>
      <c r="F18" s="56" t="e">
        <f>#REF!</f>
        <v>#REF!</v>
      </c>
      <c r="G18" s="71"/>
      <c r="H18" s="81"/>
    </row>
    <row r="19" spans="1:9" ht="20.100000000000001" customHeight="1" x14ac:dyDescent="0.15">
      <c r="A19" s="13" t="s">
        <v>66</v>
      </c>
      <c r="B19" s="70"/>
      <c r="C19" s="71"/>
      <c r="D19" s="16" t="e">
        <f>#REF!</f>
        <v>#REF!</v>
      </c>
      <c r="E19" s="77"/>
      <c r="F19" s="56" t="e">
        <f>#REF!</f>
        <v>#REF!</v>
      </c>
      <c r="G19" s="71"/>
      <c r="H19" s="81"/>
    </row>
    <row r="20" spans="1:9" ht="20.100000000000001" customHeight="1" x14ac:dyDescent="0.15">
      <c r="A20" s="13" t="s">
        <v>12</v>
      </c>
      <c r="B20" s="70"/>
      <c r="C20" s="71"/>
      <c r="D20" s="16" t="e">
        <f>#REF!</f>
        <v>#REF!</v>
      </c>
      <c r="E20" s="77"/>
      <c r="F20" s="56" t="e">
        <f>#REF!</f>
        <v>#REF!</v>
      </c>
      <c r="G20" s="71"/>
      <c r="H20" s="81"/>
    </row>
    <row r="21" spans="1:9" ht="20.100000000000001" customHeight="1" x14ac:dyDescent="0.15">
      <c r="A21" s="13" t="s">
        <v>61</v>
      </c>
      <c r="B21" s="70"/>
      <c r="C21" s="71"/>
      <c r="D21" s="16" t="e">
        <f>#REF!</f>
        <v>#REF!</v>
      </c>
      <c r="E21" s="77"/>
      <c r="F21" s="56" t="e">
        <f>#REF!</f>
        <v>#REF!</v>
      </c>
      <c r="G21" s="71"/>
      <c r="H21" s="81"/>
    </row>
    <row r="22" spans="1:9" ht="20.100000000000001" customHeight="1" x14ac:dyDescent="0.15">
      <c r="A22" s="13" t="s">
        <v>62</v>
      </c>
      <c r="B22" s="70"/>
      <c r="C22" s="71"/>
      <c r="D22" s="16" t="e">
        <f>#REF!</f>
        <v>#REF!</v>
      </c>
      <c r="E22" s="77"/>
      <c r="F22" s="56" t="e">
        <f>#REF!</f>
        <v>#REF!</v>
      </c>
      <c r="G22" s="71"/>
      <c r="H22" s="81"/>
    </row>
    <row r="23" spans="1:9" ht="20.100000000000001" customHeight="1" thickBot="1" x14ac:dyDescent="0.2">
      <c r="A23" s="15" t="s">
        <v>4</v>
      </c>
      <c r="B23" s="72"/>
      <c r="C23" s="73"/>
      <c r="D23" s="17" t="e">
        <f>#REF!</f>
        <v>#REF!</v>
      </c>
      <c r="E23" s="78"/>
      <c r="F23" s="58" t="e">
        <f>#REF!</f>
        <v>#REF!</v>
      </c>
      <c r="G23" s="73"/>
      <c r="H23" s="82"/>
    </row>
    <row r="24" spans="1:9" ht="20.100000000000001" customHeight="1" thickTop="1" thickBot="1" x14ac:dyDescent="0.2">
      <c r="A24" s="11" t="s">
        <v>13</v>
      </c>
      <c r="B24" s="74"/>
      <c r="C24" s="75"/>
      <c r="D24" s="12" t="e">
        <f t="shared" ref="D24:F24" si="0">SUM(D12:D23)</f>
        <v>#REF!</v>
      </c>
      <c r="E24" s="79"/>
      <c r="F24" s="59" t="e">
        <f t="shared" si="0"/>
        <v>#REF!</v>
      </c>
      <c r="G24" s="75"/>
      <c r="H24" s="83"/>
      <c r="I24" s="21" t="s">
        <v>75</v>
      </c>
    </row>
    <row r="25" spans="1:9" ht="20.100000000000001" customHeight="1" thickBot="1" x14ac:dyDescent="0.2">
      <c r="A25" s="31"/>
      <c r="B25" s="64"/>
      <c r="C25" s="64"/>
      <c r="D25" s="65"/>
      <c r="E25" s="64"/>
      <c r="F25" s="65" t="s">
        <v>69</v>
      </c>
      <c r="G25" s="64"/>
      <c r="H25" s="65"/>
    </row>
    <row r="26" spans="1:9" ht="37.5" customHeight="1" thickBot="1" x14ac:dyDescent="0.2">
      <c r="A26" s="31"/>
      <c r="B26" s="64"/>
      <c r="C26" s="64"/>
      <c r="D26" s="65"/>
      <c r="E26" s="64"/>
      <c r="F26" s="22" t="s">
        <v>67</v>
      </c>
      <c r="G26" s="66" t="s">
        <v>68</v>
      </c>
      <c r="H26" s="83">
        <f>H24+'別紙2-1_入力'!H24</f>
        <v>0</v>
      </c>
    </row>
    <row r="27" spans="1:9" ht="13.5" customHeight="1" x14ac:dyDescent="0.15">
      <c r="A27" s="31"/>
      <c r="B27" s="64"/>
      <c r="C27" s="64"/>
      <c r="D27" s="65"/>
      <c r="E27" s="64"/>
      <c r="F27" s="65"/>
      <c r="G27" s="64"/>
      <c r="H27" s="65"/>
    </row>
    <row r="28" spans="1:9" x14ac:dyDescent="0.15">
      <c r="A28" s="1" t="s">
        <v>21</v>
      </c>
    </row>
    <row r="29" spans="1:9" x14ac:dyDescent="0.15">
      <c r="A29" s="1" t="e">
        <f>#REF!</f>
        <v>#REF!</v>
      </c>
    </row>
    <row r="30" spans="1:9" x14ac:dyDescent="0.15">
      <c r="A30" s="1" t="e">
        <f>#REF!</f>
        <v>#REF!</v>
      </c>
    </row>
    <row r="31" spans="1:9" x14ac:dyDescent="0.15">
      <c r="A31" s="1" t="e">
        <f>#REF!</f>
        <v>#REF!</v>
      </c>
    </row>
    <row r="32" spans="1:9" x14ac:dyDescent="0.15">
      <c r="A32" s="1" t="e">
        <f>#REF!</f>
        <v>#REF!</v>
      </c>
    </row>
    <row r="33" spans="1:1" x14ac:dyDescent="0.15">
      <c r="A33" s="1" t="e">
        <f>#REF!</f>
        <v>#REF!</v>
      </c>
    </row>
    <row r="34" spans="1:1" x14ac:dyDescent="0.15">
      <c r="A34" s="1" t="e">
        <f>#REF!</f>
        <v>#REF!</v>
      </c>
    </row>
    <row r="35" spans="1:1" x14ac:dyDescent="0.15">
      <c r="A35" s="1" t="e">
        <f>#REF!</f>
        <v>#REF!</v>
      </c>
    </row>
    <row r="36" spans="1:1" x14ac:dyDescent="0.15">
      <c r="A36" s="1" t="e">
        <f>#REF!</f>
        <v>#REF!</v>
      </c>
    </row>
    <row r="37" spans="1:1" x14ac:dyDescent="0.15">
      <c r="A37" s="1" t="e">
        <f>#REF!</f>
        <v>#REF!</v>
      </c>
    </row>
    <row r="38" spans="1:1" x14ac:dyDescent="0.15">
      <c r="A38" s="1" t="e">
        <f>#REF!</f>
        <v>#REF!</v>
      </c>
    </row>
    <row r="39" spans="1:1" x14ac:dyDescent="0.15">
      <c r="A39" s="1" t="e">
        <f>#REF!</f>
        <v>#REF!</v>
      </c>
    </row>
    <row r="40" spans="1:1" x14ac:dyDescent="0.15">
      <c r="A40" s="1" t="e">
        <f>#REF!</f>
        <v>#REF!</v>
      </c>
    </row>
    <row r="41" spans="1:1" x14ac:dyDescent="0.15">
      <c r="A41" s="1" t="e">
        <f>#REF!</f>
        <v>#REF!</v>
      </c>
    </row>
  </sheetData>
  <mergeCells count="9">
    <mergeCell ref="A2:H2"/>
    <mergeCell ref="C3:D4"/>
    <mergeCell ref="E3:F3"/>
    <mergeCell ref="A9:A11"/>
    <mergeCell ref="B9:C9"/>
    <mergeCell ref="D9:G9"/>
    <mergeCell ref="H9:H11"/>
    <mergeCell ref="D10:E10"/>
    <mergeCell ref="F10:G10"/>
  </mergeCells>
  <phoneticPr fontId="1"/>
  <printOptions horizontalCentered="1"/>
  <pageMargins left="0" right="0" top="0.55118110236220474" bottom="0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view="pageBreakPreview" zoomScaleNormal="100" zoomScaleSheetLayoutView="100" workbookViewId="0">
      <selection activeCell="A21" sqref="A21"/>
    </sheetView>
  </sheetViews>
  <sheetFormatPr defaultColWidth="9" defaultRowHeight="12" x14ac:dyDescent="0.15"/>
  <cols>
    <col min="1" max="12" width="7.125" style="3" customWidth="1"/>
    <col min="13" max="16384" width="9" style="3"/>
  </cols>
  <sheetData>
    <row r="1" spans="1:13" x14ac:dyDescent="0.15">
      <c r="M1" s="3" t="s">
        <v>0</v>
      </c>
    </row>
    <row r="2" spans="1:13" x14ac:dyDescent="0.15">
      <c r="A2" s="3" t="s">
        <v>1</v>
      </c>
    </row>
    <row r="3" spans="1:13" x14ac:dyDescent="0.15">
      <c r="M3" s="4" t="s">
        <v>26</v>
      </c>
    </row>
    <row r="4" spans="1:13" ht="13.5" x14ac:dyDescent="0.15">
      <c r="A4" s="140" t="str">
        <f>'別紙2-1_入力'!A1&amp;"年"</f>
        <v>2026年</v>
      </c>
      <c r="B4" s="141"/>
      <c r="C4" s="142"/>
      <c r="D4" s="140" t="str">
        <f>'別紙2-1_入力'!$A$1+1&amp;"年"</f>
        <v>2027年</v>
      </c>
      <c r="E4" s="141"/>
      <c r="F4" s="141"/>
      <c r="G4" s="141"/>
      <c r="H4" s="141"/>
      <c r="I4" s="141"/>
      <c r="J4" s="141"/>
      <c r="K4" s="141"/>
      <c r="L4" s="142"/>
      <c r="M4" s="5"/>
    </row>
    <row r="5" spans="1:13" x14ac:dyDescent="0.15">
      <c r="A5" s="6" t="s">
        <v>91</v>
      </c>
      <c r="B5" s="6" t="s">
        <v>92</v>
      </c>
      <c r="C5" s="6" t="s">
        <v>10</v>
      </c>
      <c r="D5" s="6" t="s">
        <v>82</v>
      </c>
      <c r="E5" s="6" t="s">
        <v>11</v>
      </c>
      <c r="F5" s="6" t="s">
        <v>12</v>
      </c>
      <c r="G5" s="6" t="s">
        <v>61</v>
      </c>
      <c r="H5" s="6" t="s">
        <v>62</v>
      </c>
      <c r="I5" s="6" t="s">
        <v>4</v>
      </c>
      <c r="J5" s="6" t="s">
        <v>5</v>
      </c>
      <c r="K5" s="6" t="s">
        <v>6</v>
      </c>
      <c r="L5" s="6" t="s">
        <v>7</v>
      </c>
      <c r="M5" s="5" t="s">
        <v>13</v>
      </c>
    </row>
    <row r="6" spans="1:13" x14ac:dyDescent="0.15">
      <c r="A6" s="8">
        <f>'別紙2-1_入力'!D12+'別紙2-1_入力'!F12</f>
        <v>0</v>
      </c>
      <c r="B6" s="8">
        <f>'別紙2-1_入力'!D13+'別紙2-1_入力'!F13</f>
        <v>0</v>
      </c>
      <c r="C6" s="8">
        <f>'別紙2-1_入力'!D14+'別紙2-1_入力'!F14</f>
        <v>0</v>
      </c>
      <c r="D6" s="8">
        <f>'別紙2-1_入力'!D15+'別紙2-1_入力'!F15</f>
        <v>0</v>
      </c>
      <c r="E6" s="8">
        <f>'別紙2-1_入力'!D16+'別紙2-1_入力'!F16</f>
        <v>250100</v>
      </c>
      <c r="F6" s="8">
        <f>'別紙2-1_入力'!D17+'別紙2-1_入力'!F17</f>
        <v>0</v>
      </c>
      <c r="G6" s="8">
        <f>'別紙2-1_入力'!D18+'別紙2-1_入力'!F18</f>
        <v>0</v>
      </c>
      <c r="H6" s="8">
        <f>'別紙2-1_入力'!D19+'別紙2-1_入力'!F19</f>
        <v>0</v>
      </c>
      <c r="I6" s="8">
        <f>'別紙2-1_入力'!D20+'別紙2-1_入力'!F20</f>
        <v>0</v>
      </c>
      <c r="J6" s="8">
        <f>'別紙2-1_入力'!D21+'別紙2-1_入力'!F21</f>
        <v>9100</v>
      </c>
      <c r="K6" s="8">
        <f>'別紙2-1_入力'!D23+'別紙2-1_入力'!F23</f>
        <v>0</v>
      </c>
      <c r="L6" s="8">
        <f>'別紙2-1_入力'!D23+'別紙2-1_入力'!F23</f>
        <v>0</v>
      </c>
      <c r="M6" s="8">
        <f>SUM(A6:L6)</f>
        <v>259200</v>
      </c>
    </row>
    <row r="7" spans="1:13" ht="13.5" hidden="1" customHeight="1" x14ac:dyDescent="0.15">
      <c r="A7" s="102"/>
      <c r="B7" s="140" t="str">
        <f>'別紙2-1_入力'!A1+2&amp;"年"</f>
        <v>2028年</v>
      </c>
      <c r="C7" s="143"/>
      <c r="D7" s="143"/>
      <c r="E7" s="141"/>
      <c r="F7" s="141"/>
      <c r="G7" s="142"/>
      <c r="H7" s="98"/>
      <c r="I7" s="98"/>
      <c r="J7" s="98"/>
      <c r="K7" s="98"/>
      <c r="L7" s="102"/>
      <c r="M7" s="5"/>
    </row>
    <row r="8" spans="1:13" hidden="1" x14ac:dyDescent="0.15">
      <c r="A8" s="6" t="s">
        <v>10</v>
      </c>
      <c r="B8" s="6" t="s">
        <v>15</v>
      </c>
      <c r="C8" s="6" t="s">
        <v>11</v>
      </c>
      <c r="D8" s="6" t="s">
        <v>12</v>
      </c>
      <c r="E8" s="6" t="s">
        <v>64</v>
      </c>
      <c r="F8" s="6" t="s">
        <v>62</v>
      </c>
      <c r="G8" s="6" t="s">
        <v>4</v>
      </c>
      <c r="H8" s="6"/>
      <c r="I8" s="6"/>
      <c r="J8" s="6"/>
      <c r="K8" s="6"/>
      <c r="L8" s="6"/>
      <c r="M8" s="5" t="s">
        <v>13</v>
      </c>
    </row>
    <row r="9" spans="1:13" hidden="1" x14ac:dyDescent="0.15">
      <c r="A9" s="8" t="e">
        <f>#REF!+#REF!</f>
        <v>#REF!</v>
      </c>
      <c r="B9" s="8" t="e">
        <f>#REF!+#REF!</f>
        <v>#REF!</v>
      </c>
      <c r="C9" s="8" t="e">
        <f>#REF!+#REF!</f>
        <v>#REF!</v>
      </c>
      <c r="D9" s="8" t="e">
        <f>#REF!+#REF!</f>
        <v>#REF!</v>
      </c>
      <c r="E9" s="8" t="e">
        <f>#REF!+#REF!</f>
        <v>#REF!</v>
      </c>
      <c r="F9" s="8" t="e">
        <f>#REF!+#REF!</f>
        <v>#REF!</v>
      </c>
      <c r="G9" s="8" t="e">
        <f>#REF!+#REF!</f>
        <v>#REF!</v>
      </c>
      <c r="H9" s="8"/>
      <c r="I9" s="8"/>
      <c r="J9" s="8"/>
      <c r="K9" s="8"/>
      <c r="L9" s="8"/>
      <c r="M9" s="8" t="e">
        <f>SUM(A9:G9)</f>
        <v>#REF!</v>
      </c>
    </row>
    <row r="11" spans="1:13" x14ac:dyDescent="0.15">
      <c r="A11" s="3" t="s">
        <v>16</v>
      </c>
    </row>
    <row r="12" spans="1:13" x14ac:dyDescent="0.15">
      <c r="M12" s="4" t="s">
        <v>26</v>
      </c>
    </row>
    <row r="13" spans="1:13" ht="13.5" x14ac:dyDescent="0.15">
      <c r="A13" s="140" t="str">
        <f>'別紙2-1_入力'!$A$1-2&amp;"年"</f>
        <v>2024年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2"/>
      <c r="M13" s="5"/>
    </row>
    <row r="14" spans="1:13" x14ac:dyDescent="0.15">
      <c r="A14" s="6" t="s">
        <v>61</v>
      </c>
      <c r="B14" s="6" t="s">
        <v>62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92</v>
      </c>
      <c r="I14" s="6" t="s">
        <v>10</v>
      </c>
      <c r="J14" s="6" t="s">
        <v>82</v>
      </c>
      <c r="K14" s="6" t="s">
        <v>11</v>
      </c>
      <c r="L14" s="6" t="s">
        <v>12</v>
      </c>
      <c r="M14" s="5" t="s">
        <v>13</v>
      </c>
    </row>
    <row r="15" spans="1:13" x14ac:dyDescent="0.15">
      <c r="A15" s="8">
        <f>実績!B14</f>
        <v>809</v>
      </c>
      <c r="B15" s="8">
        <f>実績!C14</f>
        <v>0</v>
      </c>
      <c r="C15" s="8">
        <f>実績!D14</f>
        <v>4171</v>
      </c>
      <c r="D15" s="8">
        <f>実績!E14</f>
        <v>50570</v>
      </c>
      <c r="E15" s="8">
        <f>実績!F14</f>
        <v>8902</v>
      </c>
      <c r="F15" s="8">
        <f>実績!G14</f>
        <v>0</v>
      </c>
      <c r="G15" s="8">
        <f>実績!H14</f>
        <v>0</v>
      </c>
      <c r="H15" s="8">
        <f>実績!I14</f>
        <v>0</v>
      </c>
      <c r="I15" s="8">
        <f>実績!J14</f>
        <v>0</v>
      </c>
      <c r="J15" s="8">
        <f>実績!K14</f>
        <v>0</v>
      </c>
      <c r="K15" s="8">
        <f>実績!L14</f>
        <v>425722</v>
      </c>
      <c r="L15" s="8">
        <f>実績!M14</f>
        <v>0</v>
      </c>
      <c r="M15" s="8">
        <f>SUM(A15:G15)</f>
        <v>64452</v>
      </c>
    </row>
    <row r="16" spans="1:13" ht="13.5" x14ac:dyDescent="0.15">
      <c r="A16" s="140" t="str">
        <f>'別紙2-1_入力'!$A$1-1&amp;"年"</f>
        <v>2025年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2"/>
      <c r="M16" s="5"/>
    </row>
    <row r="17" spans="1:13" x14ac:dyDescent="0.15">
      <c r="A17" s="6" t="s">
        <v>61</v>
      </c>
      <c r="B17" s="6" t="s">
        <v>62</v>
      </c>
      <c r="C17" s="6" t="s">
        <v>4</v>
      </c>
      <c r="D17" s="6" t="s">
        <v>5</v>
      </c>
      <c r="E17" s="6" t="s">
        <v>6</v>
      </c>
      <c r="F17" s="6" t="s">
        <v>7</v>
      </c>
      <c r="G17" s="6" t="s">
        <v>8</v>
      </c>
      <c r="H17" s="6" t="s">
        <v>92</v>
      </c>
      <c r="I17" s="6" t="s">
        <v>10</v>
      </c>
      <c r="J17" s="6" t="s">
        <v>82</v>
      </c>
      <c r="K17" s="6" t="s">
        <v>11</v>
      </c>
      <c r="L17" s="6" t="s">
        <v>12</v>
      </c>
      <c r="M17" s="5" t="s">
        <v>13</v>
      </c>
    </row>
    <row r="18" spans="1:13" x14ac:dyDescent="0.15">
      <c r="A18" s="8">
        <f>実績!B7</f>
        <v>41</v>
      </c>
      <c r="B18" s="8">
        <f>実績!C7</f>
        <v>0</v>
      </c>
      <c r="C18" s="8">
        <f>実績!D7</f>
        <v>71683</v>
      </c>
      <c r="D18" s="8">
        <f>実績!E7</f>
        <v>19</v>
      </c>
      <c r="E18" s="8">
        <f>実績!F7</f>
        <v>0</v>
      </c>
      <c r="F18" s="8">
        <f>実績!G7</f>
        <v>74911</v>
      </c>
      <c r="G18" s="8">
        <f>実績!H7</f>
        <v>19</v>
      </c>
      <c r="H18" s="8">
        <f>実績!I7</f>
        <v>26926</v>
      </c>
      <c r="I18" s="8">
        <f>実績!J7</f>
        <v>0</v>
      </c>
      <c r="J18" s="8">
        <f>実績!K7</f>
        <v>0</v>
      </c>
      <c r="K18" s="8">
        <f>実績!L7</f>
        <v>207293</v>
      </c>
      <c r="L18" s="8">
        <f>実績!M7</f>
        <v>0</v>
      </c>
      <c r="M18" s="8">
        <f>SUM(A18:G18)</f>
        <v>146673</v>
      </c>
    </row>
    <row r="19" spans="1:13" ht="13.5" x14ac:dyDescent="0.15">
      <c r="A19" s="140" t="str">
        <f>'別紙2-1_入力'!$A$1&amp;"年"</f>
        <v>2026年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2"/>
      <c r="M19" s="5"/>
    </row>
    <row r="20" spans="1:13" x14ac:dyDescent="0.15">
      <c r="A20" s="6" t="s">
        <v>61</v>
      </c>
      <c r="B20" s="6" t="s">
        <v>62</v>
      </c>
      <c r="C20" s="6" t="s">
        <v>4</v>
      </c>
      <c r="D20" s="6" t="s">
        <v>5</v>
      </c>
      <c r="E20" s="6" t="s">
        <v>6</v>
      </c>
      <c r="F20" s="6" t="s">
        <v>7</v>
      </c>
      <c r="G20" s="6" t="s">
        <v>8</v>
      </c>
      <c r="H20" s="6" t="s">
        <v>92</v>
      </c>
      <c r="I20" s="6" t="s">
        <v>10</v>
      </c>
      <c r="J20" s="6" t="s">
        <v>82</v>
      </c>
      <c r="K20" s="6" t="s">
        <v>11</v>
      </c>
      <c r="L20" s="6" t="s">
        <v>12</v>
      </c>
      <c r="M20" s="5" t="s">
        <v>13</v>
      </c>
    </row>
    <row r="21" spans="1:13" x14ac:dyDescent="0.15">
      <c r="A21" s="8">
        <f>実績!B2</f>
        <v>0</v>
      </c>
      <c r="B21" s="63" t="s">
        <v>98</v>
      </c>
      <c r="C21" s="63" t="s">
        <v>98</v>
      </c>
      <c r="D21" s="63" t="s">
        <v>63</v>
      </c>
      <c r="E21" s="63" t="s">
        <v>98</v>
      </c>
      <c r="F21" s="63" t="s">
        <v>98</v>
      </c>
      <c r="G21" s="63" t="s">
        <v>98</v>
      </c>
      <c r="H21" s="63" t="s">
        <v>98</v>
      </c>
      <c r="I21" s="63" t="s">
        <v>98</v>
      </c>
      <c r="J21" s="63" t="s">
        <v>98</v>
      </c>
      <c r="K21" s="63" t="s">
        <v>98</v>
      </c>
      <c r="L21" s="63" t="s">
        <v>98</v>
      </c>
      <c r="M21" s="8">
        <f>SUM(A21:G21)</f>
        <v>0</v>
      </c>
    </row>
    <row r="23" spans="1:13" x14ac:dyDescent="0.15">
      <c r="A23" s="3" t="s">
        <v>17</v>
      </c>
    </row>
    <row r="24" spans="1:13" x14ac:dyDescent="0.15">
      <c r="M24" s="4" t="s">
        <v>27</v>
      </c>
    </row>
    <row r="25" spans="1:13" ht="13.5" x14ac:dyDescent="0.15">
      <c r="A25" s="140" t="str">
        <f>'別紙2-1_入力'!$A$1-2&amp;"年"</f>
        <v>2024年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2"/>
      <c r="M25" s="5"/>
    </row>
    <row r="26" spans="1:13" x14ac:dyDescent="0.15">
      <c r="A26" s="6" t="s">
        <v>61</v>
      </c>
      <c r="B26" s="6" t="s">
        <v>62</v>
      </c>
      <c r="C26" s="6" t="s">
        <v>4</v>
      </c>
      <c r="D26" s="6" t="s">
        <v>5</v>
      </c>
      <c r="E26" s="6" t="s">
        <v>6</v>
      </c>
      <c r="F26" s="6" t="s">
        <v>7</v>
      </c>
      <c r="G26" s="6" t="s">
        <v>8</v>
      </c>
      <c r="H26" s="6" t="s">
        <v>92</v>
      </c>
      <c r="I26" s="6" t="s">
        <v>10</v>
      </c>
      <c r="J26" s="6" t="s">
        <v>82</v>
      </c>
      <c r="K26" s="6" t="s">
        <v>11</v>
      </c>
      <c r="L26" s="6" t="s">
        <v>12</v>
      </c>
      <c r="M26" s="5" t="s">
        <v>13</v>
      </c>
    </row>
    <row r="27" spans="1:13" x14ac:dyDescent="0.15">
      <c r="A27" s="8">
        <f>実績!B15</f>
        <v>1618</v>
      </c>
      <c r="B27" s="8">
        <f>実績!C15</f>
        <v>0</v>
      </c>
      <c r="C27" s="8">
        <f>実績!D15</f>
        <v>413</v>
      </c>
      <c r="D27" s="8">
        <f>実績!E15</f>
        <v>751</v>
      </c>
      <c r="E27" s="8">
        <f>実績!F15</f>
        <v>504</v>
      </c>
      <c r="F27" s="8">
        <f>実績!G15</f>
        <v>0</v>
      </c>
      <c r="G27" s="8">
        <f>実績!H15</f>
        <v>0</v>
      </c>
      <c r="H27" s="8">
        <f>実績!I15</f>
        <v>0</v>
      </c>
      <c r="I27" s="8">
        <f>実績!J15</f>
        <v>0</v>
      </c>
      <c r="J27" s="8">
        <f>実績!K15</f>
        <v>0</v>
      </c>
      <c r="K27" s="8">
        <f>実績!L15</f>
        <v>1810</v>
      </c>
      <c r="L27" s="8">
        <f>実績!M15</f>
        <v>0</v>
      </c>
      <c r="M27" s="9"/>
    </row>
    <row r="28" spans="1:13" ht="13.5" x14ac:dyDescent="0.15">
      <c r="A28" s="140" t="str">
        <f>'別紙2-1_入力'!$A$1-1&amp;"年"</f>
        <v>2025年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2"/>
      <c r="M28" s="62"/>
    </row>
    <row r="29" spans="1:13" x14ac:dyDescent="0.15">
      <c r="A29" s="6" t="s">
        <v>61</v>
      </c>
      <c r="B29" s="6" t="s">
        <v>62</v>
      </c>
      <c r="C29" s="6" t="s">
        <v>4</v>
      </c>
      <c r="D29" s="6" t="s">
        <v>5</v>
      </c>
      <c r="E29" s="6" t="s">
        <v>6</v>
      </c>
      <c r="F29" s="6" t="s">
        <v>7</v>
      </c>
      <c r="G29" s="6" t="s">
        <v>8</v>
      </c>
      <c r="H29" s="6" t="s">
        <v>92</v>
      </c>
      <c r="I29" s="6" t="s">
        <v>10</v>
      </c>
      <c r="J29" s="6" t="s">
        <v>82</v>
      </c>
      <c r="K29" s="6" t="s">
        <v>11</v>
      </c>
      <c r="L29" s="6" t="s">
        <v>12</v>
      </c>
      <c r="M29" s="5" t="s">
        <v>13</v>
      </c>
    </row>
    <row r="30" spans="1:13" x14ac:dyDescent="0.15">
      <c r="A30" s="8">
        <f>実績!B8</f>
        <v>19</v>
      </c>
      <c r="B30" s="8">
        <f>実績!C8</f>
        <v>0</v>
      </c>
      <c r="C30" s="8">
        <f>実績!D8</f>
        <v>922</v>
      </c>
      <c r="D30" s="8">
        <f>実績!E8</f>
        <v>36</v>
      </c>
      <c r="E30" s="8">
        <f>実績!F8</f>
        <v>0</v>
      </c>
      <c r="F30" s="8">
        <f>実績!G8</f>
        <v>1078</v>
      </c>
      <c r="G30" s="8">
        <f>実績!H8</f>
        <v>26</v>
      </c>
      <c r="H30" s="8">
        <f>実績!I8</f>
        <v>646</v>
      </c>
      <c r="I30" s="8">
        <f>実績!J8</f>
        <v>0</v>
      </c>
      <c r="J30" s="8">
        <f>実績!K8</f>
        <v>0</v>
      </c>
      <c r="K30" s="8">
        <f>実績!L8</f>
        <v>1615</v>
      </c>
      <c r="L30" s="8">
        <f>実績!M8</f>
        <v>0</v>
      </c>
      <c r="M30" s="9"/>
    </row>
    <row r="31" spans="1:13" ht="13.5" x14ac:dyDescent="0.15">
      <c r="A31" s="140" t="str">
        <f>'別紙2-1_入力'!$A$1&amp;"年"</f>
        <v>2026年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2"/>
      <c r="M31" s="62"/>
    </row>
    <row r="32" spans="1:13" x14ac:dyDescent="0.15">
      <c r="A32" s="6" t="s">
        <v>61</v>
      </c>
      <c r="B32" s="6" t="s">
        <v>62</v>
      </c>
      <c r="C32" s="6" t="s">
        <v>4</v>
      </c>
      <c r="D32" s="6" t="s">
        <v>5</v>
      </c>
      <c r="E32" s="6" t="s">
        <v>6</v>
      </c>
      <c r="F32" s="6" t="s">
        <v>7</v>
      </c>
      <c r="G32" s="6" t="s">
        <v>8</v>
      </c>
      <c r="H32" s="6" t="s">
        <v>92</v>
      </c>
      <c r="I32" s="6" t="s">
        <v>10</v>
      </c>
      <c r="J32" s="6" t="s">
        <v>82</v>
      </c>
      <c r="K32" s="6" t="s">
        <v>11</v>
      </c>
      <c r="L32" s="6" t="s">
        <v>12</v>
      </c>
      <c r="M32" s="62"/>
    </row>
    <row r="33" spans="1:13" x14ac:dyDescent="0.15">
      <c r="A33" s="8">
        <f>実績!B3</f>
        <v>0</v>
      </c>
      <c r="B33" s="63" t="s">
        <v>98</v>
      </c>
      <c r="C33" s="63" t="s">
        <v>98</v>
      </c>
      <c r="D33" s="63" t="s">
        <v>98</v>
      </c>
      <c r="E33" s="63" t="s">
        <v>98</v>
      </c>
      <c r="F33" s="63" t="s">
        <v>98</v>
      </c>
      <c r="G33" s="63" t="s">
        <v>98</v>
      </c>
      <c r="H33" s="63" t="s">
        <v>98</v>
      </c>
      <c r="I33" s="63" t="s">
        <v>98</v>
      </c>
      <c r="J33" s="63" t="s">
        <v>98</v>
      </c>
      <c r="K33" s="63" t="s">
        <v>98</v>
      </c>
      <c r="L33" s="63" t="s">
        <v>98</v>
      </c>
      <c r="M33" s="62"/>
    </row>
    <row r="35" spans="1:13" x14ac:dyDescent="0.15">
      <c r="A35" s="3" t="s">
        <v>18</v>
      </c>
    </row>
    <row r="36" spans="1:13" x14ac:dyDescent="0.15">
      <c r="M36" s="4" t="s">
        <v>28</v>
      </c>
    </row>
    <row r="37" spans="1:13" ht="13.5" x14ac:dyDescent="0.15">
      <c r="A37" s="140" t="str">
        <f>'別紙2-1_入力'!$A$1-2&amp;"年"</f>
        <v>2024年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2"/>
      <c r="M37" s="5"/>
    </row>
    <row r="38" spans="1:13" x14ac:dyDescent="0.15">
      <c r="A38" s="6" t="s">
        <v>61</v>
      </c>
      <c r="B38" s="6" t="s">
        <v>62</v>
      </c>
      <c r="C38" s="6" t="s">
        <v>4</v>
      </c>
      <c r="D38" s="6" t="s">
        <v>5</v>
      </c>
      <c r="E38" s="6" t="s">
        <v>6</v>
      </c>
      <c r="F38" s="6" t="s">
        <v>7</v>
      </c>
      <c r="G38" s="6" t="s">
        <v>8</v>
      </c>
      <c r="H38" s="6" t="s">
        <v>92</v>
      </c>
      <c r="I38" s="6" t="s">
        <v>10</v>
      </c>
      <c r="J38" s="6" t="s">
        <v>82</v>
      </c>
      <c r="K38" s="6" t="s">
        <v>11</v>
      </c>
      <c r="L38" s="6" t="s">
        <v>12</v>
      </c>
      <c r="M38" s="5" t="s">
        <v>13</v>
      </c>
    </row>
    <row r="39" spans="1:13" x14ac:dyDescent="0.15">
      <c r="A39" s="121">
        <f>実績!B16</f>
        <v>99</v>
      </c>
      <c r="B39" s="121">
        <f>実績!C16</f>
        <v>85</v>
      </c>
      <c r="C39" s="121">
        <f>実績!D16</f>
        <v>99</v>
      </c>
      <c r="D39" s="121">
        <f>実績!E16</f>
        <v>99</v>
      </c>
      <c r="E39" s="121">
        <f>実績!F16</f>
        <v>99</v>
      </c>
      <c r="F39" s="121">
        <f>実績!G16</f>
        <v>85</v>
      </c>
      <c r="G39" s="121">
        <f>実績!H16</f>
        <v>85</v>
      </c>
      <c r="H39" s="121">
        <f>実績!I16</f>
        <v>85</v>
      </c>
      <c r="I39" s="121">
        <f>実績!J16</f>
        <v>85</v>
      </c>
      <c r="J39" s="121">
        <f>実績!K16</f>
        <v>85</v>
      </c>
      <c r="K39" s="121">
        <f>実績!L16</f>
        <v>98</v>
      </c>
      <c r="L39" s="121">
        <f>実績!M16</f>
        <v>85</v>
      </c>
      <c r="M39" s="9"/>
    </row>
    <row r="40" spans="1:13" ht="13.5" x14ac:dyDescent="0.15">
      <c r="A40" s="140" t="str">
        <f>'別紙2-1_入力'!$A$1-1&amp;"年"</f>
        <v>2025年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2"/>
      <c r="M40" s="5"/>
    </row>
    <row r="41" spans="1:13" x14ac:dyDescent="0.15">
      <c r="A41" s="6" t="s">
        <v>61</v>
      </c>
      <c r="B41" s="6" t="s">
        <v>62</v>
      </c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92</v>
      </c>
      <c r="I41" s="6" t="s">
        <v>10</v>
      </c>
      <c r="J41" s="6" t="s">
        <v>82</v>
      </c>
      <c r="K41" s="6" t="s">
        <v>11</v>
      </c>
      <c r="L41" s="6" t="s">
        <v>12</v>
      </c>
      <c r="M41" s="5" t="s">
        <v>13</v>
      </c>
    </row>
    <row r="42" spans="1:13" x14ac:dyDescent="0.15">
      <c r="A42" s="121">
        <f>実績!B9</f>
        <v>88</v>
      </c>
      <c r="B42" s="121">
        <f>実績!C9</f>
        <v>85</v>
      </c>
      <c r="C42" s="121">
        <f>実績!D9</f>
        <v>100</v>
      </c>
      <c r="D42" s="121">
        <f>実績!E9</f>
        <v>99</v>
      </c>
      <c r="E42" s="121">
        <f>実績!F9</f>
        <v>85</v>
      </c>
      <c r="F42" s="121">
        <f>実績!G9</f>
        <v>100</v>
      </c>
      <c r="G42" s="121">
        <f>実績!H9</f>
        <v>88</v>
      </c>
      <c r="H42" s="121">
        <f>実績!I9</f>
        <v>100</v>
      </c>
      <c r="I42" s="121">
        <f>実績!J9</f>
        <v>85</v>
      </c>
      <c r="J42" s="121">
        <f>実績!K9</f>
        <v>85</v>
      </c>
      <c r="K42" s="121">
        <f>実績!L9</f>
        <v>98</v>
      </c>
      <c r="L42" s="121">
        <f>実績!M9</f>
        <v>85</v>
      </c>
      <c r="M42" s="9"/>
    </row>
    <row r="43" spans="1:13" ht="13.5" x14ac:dyDescent="0.15">
      <c r="A43" s="140" t="str">
        <f>'別紙2-1_入力'!$A$1&amp;"年"</f>
        <v>2026年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2"/>
    </row>
    <row r="44" spans="1:13" x14ac:dyDescent="0.15">
      <c r="A44" s="6" t="s">
        <v>61</v>
      </c>
      <c r="B44" s="6" t="s">
        <v>62</v>
      </c>
      <c r="C44" s="6" t="s">
        <v>4</v>
      </c>
      <c r="D44" s="6" t="s">
        <v>5</v>
      </c>
      <c r="E44" s="6" t="s">
        <v>6</v>
      </c>
      <c r="F44" s="6" t="s">
        <v>7</v>
      </c>
      <c r="G44" s="6" t="s">
        <v>8</v>
      </c>
      <c r="H44" s="6" t="s">
        <v>92</v>
      </c>
      <c r="I44" s="6" t="s">
        <v>10</v>
      </c>
      <c r="J44" s="6" t="s">
        <v>82</v>
      </c>
      <c r="K44" s="6" t="s">
        <v>11</v>
      </c>
      <c r="L44" s="6" t="s">
        <v>12</v>
      </c>
    </row>
    <row r="45" spans="1:13" x14ac:dyDescent="0.15">
      <c r="A45" s="8">
        <f>実績!B4</f>
        <v>85</v>
      </c>
      <c r="B45" s="63" t="s">
        <v>98</v>
      </c>
      <c r="C45" s="63" t="s">
        <v>98</v>
      </c>
      <c r="D45" s="63" t="s">
        <v>98</v>
      </c>
      <c r="E45" s="63" t="s">
        <v>98</v>
      </c>
      <c r="F45" s="63" t="s">
        <v>98</v>
      </c>
      <c r="G45" s="63" t="s">
        <v>98</v>
      </c>
      <c r="H45" s="63" t="s">
        <v>98</v>
      </c>
      <c r="I45" s="63" t="s">
        <v>98</v>
      </c>
      <c r="J45" s="63" t="s">
        <v>98</v>
      </c>
      <c r="K45" s="63" t="s">
        <v>98</v>
      </c>
      <c r="L45" s="63" t="s">
        <v>98</v>
      </c>
    </row>
  </sheetData>
  <mergeCells count="12">
    <mergeCell ref="A43:L43"/>
    <mergeCell ref="A4:C4"/>
    <mergeCell ref="D4:L4"/>
    <mergeCell ref="A13:L13"/>
    <mergeCell ref="A16:L16"/>
    <mergeCell ref="A19:L19"/>
    <mergeCell ref="B7:G7"/>
    <mergeCell ref="A25:L25"/>
    <mergeCell ref="A28:L28"/>
    <mergeCell ref="A31:L31"/>
    <mergeCell ref="A37:L37"/>
    <mergeCell ref="A40:L40"/>
  </mergeCells>
  <phoneticPr fontId="1"/>
  <pageMargins left="0.78740157480314965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tabSelected="1" view="pageBreakPreview" topLeftCell="A6" zoomScaleNormal="100" zoomScaleSheetLayoutView="100" workbookViewId="0">
      <selection activeCell="K15" sqref="K15"/>
    </sheetView>
  </sheetViews>
  <sheetFormatPr defaultColWidth="9" defaultRowHeight="13.5" x14ac:dyDescent="0.15"/>
  <cols>
    <col min="1" max="1" width="7.125" style="1" customWidth="1"/>
    <col min="2" max="6" width="19.625" style="1" customWidth="1"/>
    <col min="7" max="8" width="20.625" style="1" customWidth="1"/>
    <col min="9" max="9" width="4.875" style="1" customWidth="1"/>
    <col min="10" max="16384" width="9" style="1"/>
  </cols>
  <sheetData>
    <row r="1" spans="1:8" x14ac:dyDescent="0.15">
      <c r="A1" s="144">
        <v>2026</v>
      </c>
      <c r="B1" s="145"/>
      <c r="H1" s="2" t="s">
        <v>79</v>
      </c>
    </row>
    <row r="2" spans="1:8" ht="19.5" thickBot="1" x14ac:dyDescent="0.2">
      <c r="A2" s="123" t="s">
        <v>19</v>
      </c>
      <c r="B2" s="123"/>
      <c r="C2" s="123"/>
      <c r="D2" s="123"/>
      <c r="E2" s="123"/>
      <c r="F2" s="123"/>
      <c r="G2" s="123"/>
      <c r="H2" s="123"/>
    </row>
    <row r="3" spans="1:8" x14ac:dyDescent="0.15">
      <c r="A3" s="10"/>
      <c r="B3" s="10"/>
      <c r="C3" s="124" t="s">
        <v>32</v>
      </c>
      <c r="D3" s="125"/>
      <c r="E3" s="124" t="s">
        <v>47</v>
      </c>
      <c r="F3" s="125"/>
      <c r="G3" s="55"/>
      <c r="H3" s="10"/>
    </row>
    <row r="4" spans="1:8" x14ac:dyDescent="0.15">
      <c r="A4" s="10"/>
      <c r="C4" s="126"/>
      <c r="D4" s="127"/>
      <c r="E4" s="51" t="s">
        <v>35</v>
      </c>
      <c r="F4" s="53" t="s">
        <v>36</v>
      </c>
      <c r="G4" s="10"/>
      <c r="H4" s="10"/>
    </row>
    <row r="5" spans="1:8" ht="14.25" thickBot="1" x14ac:dyDescent="0.2">
      <c r="A5" s="10"/>
      <c r="C5" s="42" t="s">
        <v>30</v>
      </c>
      <c r="D5" s="50" t="s">
        <v>31</v>
      </c>
      <c r="E5" s="52" t="s">
        <v>33</v>
      </c>
      <c r="F5" s="54" t="s">
        <v>31</v>
      </c>
      <c r="G5" s="55"/>
      <c r="H5" s="10"/>
    </row>
    <row r="6" spans="1:8" x14ac:dyDescent="0.15">
      <c r="A6" s="10"/>
      <c r="B6" s="94" t="s">
        <v>55</v>
      </c>
      <c r="C6" s="97">
        <v>1950</v>
      </c>
      <c r="D6" s="96"/>
      <c r="E6" s="95"/>
      <c r="F6" s="96"/>
      <c r="G6" s="55"/>
      <c r="H6" s="10"/>
    </row>
    <row r="7" spans="1:8" ht="14.25" thickBot="1" x14ac:dyDescent="0.2">
      <c r="A7" s="10"/>
      <c r="B7" s="45" t="s">
        <v>38</v>
      </c>
      <c r="C7" s="49">
        <v>300</v>
      </c>
      <c r="D7" s="43"/>
      <c r="E7" s="47"/>
      <c r="F7" s="43"/>
      <c r="G7" s="55" t="s">
        <v>80</v>
      </c>
      <c r="H7" s="10"/>
    </row>
    <row r="8" spans="1:8" ht="14.25" thickBot="1" x14ac:dyDescent="0.2"/>
    <row r="9" spans="1:8" ht="14.25" customHeight="1" thickBot="1" x14ac:dyDescent="0.2">
      <c r="A9" s="128" t="str">
        <f>CHAR(10)&amp;A1&amp;CHAR(10)&amp;"～"&amp;CHAR(10)&amp;A1+1&amp;"年"</f>
        <v xml:space="preserve">
2026
～
2027年</v>
      </c>
      <c r="B9" s="131" t="s">
        <v>20</v>
      </c>
      <c r="C9" s="132"/>
      <c r="D9" s="131" t="s">
        <v>22</v>
      </c>
      <c r="E9" s="133"/>
      <c r="F9" s="133"/>
      <c r="G9" s="132"/>
      <c r="H9" s="128" t="s">
        <v>70</v>
      </c>
    </row>
    <row r="10" spans="1:8" ht="14.25" customHeight="1" x14ac:dyDescent="0.15">
      <c r="A10" s="129"/>
      <c r="B10" s="31" t="s">
        <v>54</v>
      </c>
      <c r="C10" s="60" t="s">
        <v>37</v>
      </c>
      <c r="D10" s="136" t="s">
        <v>56</v>
      </c>
      <c r="E10" s="137"/>
      <c r="F10" s="138" t="s">
        <v>38</v>
      </c>
      <c r="G10" s="139"/>
      <c r="H10" s="134"/>
    </row>
    <row r="11" spans="1:8" ht="35.25" customHeight="1" thickBot="1" x14ac:dyDescent="0.2">
      <c r="A11" s="130"/>
      <c r="B11" s="32" t="s">
        <v>41</v>
      </c>
      <c r="C11" s="33" t="s">
        <v>42</v>
      </c>
      <c r="D11" s="34" t="s">
        <v>39</v>
      </c>
      <c r="E11" s="35" t="s">
        <v>40</v>
      </c>
      <c r="F11" s="40" t="s">
        <v>39</v>
      </c>
      <c r="G11" s="61" t="s">
        <v>43</v>
      </c>
      <c r="H11" s="135"/>
    </row>
    <row r="12" spans="1:8" ht="20.100000000000001" customHeight="1" thickTop="1" x14ac:dyDescent="0.15">
      <c r="A12" s="13" t="s">
        <v>93</v>
      </c>
      <c r="B12" s="23">
        <f t="shared" ref="B12:B18" si="0">ROUND(IF(D12=0,$C$6*$D$6*((185-85)/100)/2,$C$6*$D$6*((185-100)/100)),2)</f>
        <v>0</v>
      </c>
      <c r="C12" s="27">
        <f t="shared" ref="C12:C23" si="1">ROUND(IF(F12=0,$C$7*$D$7*0.2*(185-85)/100,$C$7*$D$7*(185-100)/100),2)</f>
        <v>0</v>
      </c>
      <c r="D12" s="16">
        <v>0</v>
      </c>
      <c r="E12" s="36">
        <f t="shared" ref="E12:E18" si="2">ROUND(D12*$F$6,2)</f>
        <v>0</v>
      </c>
      <c r="F12" s="56">
        <v>0</v>
      </c>
      <c r="G12" s="27">
        <f t="shared" ref="G12:G18" si="3">ROUND(F12*$F$7,2)</f>
        <v>0</v>
      </c>
      <c r="H12" s="14">
        <f t="shared" ref="H12:H18" si="4">INT(B12+C12+E12+G12)</f>
        <v>0</v>
      </c>
    </row>
    <row r="13" spans="1:8" ht="20.100000000000001" customHeight="1" x14ac:dyDescent="0.15">
      <c r="A13" s="13" t="s">
        <v>92</v>
      </c>
      <c r="B13" s="23">
        <f t="shared" si="0"/>
        <v>0</v>
      </c>
      <c r="C13" s="27">
        <f t="shared" si="1"/>
        <v>0</v>
      </c>
      <c r="D13" s="16">
        <v>0</v>
      </c>
      <c r="E13" s="36">
        <f t="shared" si="2"/>
        <v>0</v>
      </c>
      <c r="F13" s="56">
        <v>0</v>
      </c>
      <c r="G13" s="27">
        <f t="shared" si="3"/>
        <v>0</v>
      </c>
      <c r="H13" s="14">
        <f t="shared" si="4"/>
        <v>0</v>
      </c>
    </row>
    <row r="14" spans="1:8" ht="20.100000000000001" customHeight="1" x14ac:dyDescent="0.15">
      <c r="A14" s="13" t="s">
        <v>94</v>
      </c>
      <c r="B14" s="23">
        <f t="shared" si="0"/>
        <v>0</v>
      </c>
      <c r="C14" s="27">
        <f t="shared" si="1"/>
        <v>0</v>
      </c>
      <c r="D14" s="16">
        <v>0</v>
      </c>
      <c r="E14" s="36">
        <f t="shared" si="2"/>
        <v>0</v>
      </c>
      <c r="F14" s="56">
        <v>0</v>
      </c>
      <c r="G14" s="27">
        <f t="shared" si="3"/>
        <v>0</v>
      </c>
      <c r="H14" s="14">
        <f t="shared" si="4"/>
        <v>0</v>
      </c>
    </row>
    <row r="15" spans="1:8" ht="20.100000000000001" customHeight="1" x14ac:dyDescent="0.15">
      <c r="A15" s="13" t="s">
        <v>95</v>
      </c>
      <c r="B15" s="23">
        <f t="shared" si="0"/>
        <v>0</v>
      </c>
      <c r="C15" s="27">
        <f t="shared" si="1"/>
        <v>0</v>
      </c>
      <c r="D15" s="16">
        <v>0</v>
      </c>
      <c r="E15" s="36">
        <f t="shared" si="2"/>
        <v>0</v>
      </c>
      <c r="F15" s="56">
        <v>0</v>
      </c>
      <c r="G15" s="27">
        <f t="shared" si="3"/>
        <v>0</v>
      </c>
      <c r="H15" s="14">
        <f t="shared" si="4"/>
        <v>0</v>
      </c>
    </row>
    <row r="16" spans="1:8" ht="20.100000000000001" customHeight="1" x14ac:dyDescent="0.15">
      <c r="A16" s="13" t="s">
        <v>90</v>
      </c>
      <c r="B16" s="23">
        <f t="shared" si="0"/>
        <v>0</v>
      </c>
      <c r="C16" s="27">
        <f t="shared" si="1"/>
        <v>0</v>
      </c>
      <c r="D16" s="16">
        <v>250000</v>
      </c>
      <c r="E16" s="36">
        <f t="shared" si="2"/>
        <v>0</v>
      </c>
      <c r="F16" s="56">
        <v>100</v>
      </c>
      <c r="G16" s="27">
        <f t="shared" si="3"/>
        <v>0</v>
      </c>
      <c r="H16" s="14">
        <f t="shared" si="4"/>
        <v>0</v>
      </c>
    </row>
    <row r="17" spans="1:8" ht="20.100000000000001" customHeight="1" x14ac:dyDescent="0.15">
      <c r="A17" s="13" t="s">
        <v>12</v>
      </c>
      <c r="B17" s="23">
        <f t="shared" si="0"/>
        <v>0</v>
      </c>
      <c r="C17" s="27">
        <f t="shared" si="1"/>
        <v>0</v>
      </c>
      <c r="D17" s="16">
        <v>0</v>
      </c>
      <c r="E17" s="36">
        <f t="shared" si="2"/>
        <v>0</v>
      </c>
      <c r="F17" s="56">
        <v>0</v>
      </c>
      <c r="G17" s="27">
        <f t="shared" si="3"/>
        <v>0</v>
      </c>
      <c r="H17" s="14">
        <f t="shared" si="4"/>
        <v>0</v>
      </c>
    </row>
    <row r="18" spans="1:8" ht="20.100000000000001" customHeight="1" x14ac:dyDescent="0.15">
      <c r="A18" s="13" t="s">
        <v>61</v>
      </c>
      <c r="B18" s="23">
        <f t="shared" si="0"/>
        <v>0</v>
      </c>
      <c r="C18" s="27">
        <f t="shared" si="1"/>
        <v>0</v>
      </c>
      <c r="D18" s="16">
        <v>0</v>
      </c>
      <c r="E18" s="36">
        <f t="shared" si="2"/>
        <v>0</v>
      </c>
      <c r="F18" s="56">
        <v>0</v>
      </c>
      <c r="G18" s="27">
        <f t="shared" si="3"/>
        <v>0</v>
      </c>
      <c r="H18" s="14">
        <f t="shared" si="4"/>
        <v>0</v>
      </c>
    </row>
    <row r="19" spans="1:8" ht="20.100000000000001" customHeight="1" x14ac:dyDescent="0.15">
      <c r="A19" s="13" t="s">
        <v>62</v>
      </c>
      <c r="B19" s="115">
        <f t="shared" ref="B19:B22" si="5">ROUND(IF(D19=0,$C$6*$D$6*((185-85)/100)/2,$C$6*$D$6*((185-100)/100)),2)</f>
        <v>0</v>
      </c>
      <c r="C19" s="116">
        <f t="shared" si="1"/>
        <v>0</v>
      </c>
      <c r="D19" s="117"/>
      <c r="E19" s="118">
        <f>ROUND(D19*$E$6,2)</f>
        <v>0</v>
      </c>
      <c r="F19" s="119">
        <v>0</v>
      </c>
      <c r="G19" s="116">
        <f>ROUND(F19*$E$7,2)</f>
        <v>0</v>
      </c>
      <c r="H19" s="120">
        <f t="shared" ref="H19:H23" si="6">INT(B19+C19+E19+G19)</f>
        <v>0</v>
      </c>
    </row>
    <row r="20" spans="1:8" ht="20.100000000000001" customHeight="1" x14ac:dyDescent="0.15">
      <c r="A20" s="13" t="s">
        <v>4</v>
      </c>
      <c r="B20" s="115">
        <f t="shared" si="5"/>
        <v>0</v>
      </c>
      <c r="C20" s="116">
        <f t="shared" si="1"/>
        <v>0</v>
      </c>
      <c r="D20" s="117">
        <v>0</v>
      </c>
      <c r="E20" s="118">
        <f t="shared" ref="E20:E21" si="7">ROUND(D20*$E$6,2)</f>
        <v>0</v>
      </c>
      <c r="F20" s="119">
        <v>0</v>
      </c>
      <c r="G20" s="116">
        <f t="shared" ref="G20:G21" si="8">ROUND(F20*$E$7,2)</f>
        <v>0</v>
      </c>
      <c r="H20" s="120">
        <f t="shared" si="6"/>
        <v>0</v>
      </c>
    </row>
    <row r="21" spans="1:8" ht="20.100000000000001" customHeight="1" x14ac:dyDescent="0.15">
      <c r="A21" s="13" t="s">
        <v>5</v>
      </c>
      <c r="B21" s="24">
        <f t="shared" si="5"/>
        <v>0</v>
      </c>
      <c r="C21" s="28">
        <f t="shared" si="1"/>
        <v>0</v>
      </c>
      <c r="D21" s="19">
        <v>9000</v>
      </c>
      <c r="E21" s="37">
        <f t="shared" si="7"/>
        <v>0</v>
      </c>
      <c r="F21" s="57">
        <v>100</v>
      </c>
      <c r="G21" s="28">
        <f t="shared" si="8"/>
        <v>0</v>
      </c>
      <c r="H21" s="20">
        <f t="shared" si="6"/>
        <v>0</v>
      </c>
    </row>
    <row r="22" spans="1:8" ht="20.100000000000001" customHeight="1" x14ac:dyDescent="0.15">
      <c r="A22" s="13" t="s">
        <v>6</v>
      </c>
      <c r="B22" s="108">
        <f t="shared" si="5"/>
        <v>0</v>
      </c>
      <c r="C22" s="28">
        <f t="shared" si="1"/>
        <v>0</v>
      </c>
      <c r="D22" s="19">
        <v>0</v>
      </c>
      <c r="E22" s="37">
        <f>ROUND(D22*$F$6,2)</f>
        <v>0</v>
      </c>
      <c r="F22" s="57">
        <v>0</v>
      </c>
      <c r="G22" s="28">
        <f>ROUND(F22*$F$7,2)</f>
        <v>0</v>
      </c>
      <c r="H22" s="20">
        <f t="shared" ref="H22" si="9">INT(B22+C22+E22+G22)</f>
        <v>0</v>
      </c>
    </row>
    <row r="23" spans="1:8" ht="20.100000000000001" customHeight="1" thickBot="1" x14ac:dyDescent="0.2">
      <c r="A23" s="101" t="s">
        <v>96</v>
      </c>
      <c r="B23" s="109">
        <f t="shared" ref="B23" si="10">ROUND(IF(D23=0,$C$6*$D$6*((185-85)/100)/2,$C$6*$D$6*((185-100)/100)),2)</f>
        <v>0</v>
      </c>
      <c r="C23" s="110">
        <f t="shared" si="1"/>
        <v>0</v>
      </c>
      <c r="D23" s="111">
        <v>0</v>
      </c>
      <c r="E23" s="112">
        <f>ROUND(D23*$F$6,2)</f>
        <v>0</v>
      </c>
      <c r="F23" s="113">
        <v>0</v>
      </c>
      <c r="G23" s="110">
        <f>ROUND(F23*$F$7,2)</f>
        <v>0</v>
      </c>
      <c r="H23" s="114">
        <f t="shared" si="6"/>
        <v>0</v>
      </c>
    </row>
    <row r="24" spans="1:8" ht="20.100000000000001" customHeight="1" thickTop="1" thickBot="1" x14ac:dyDescent="0.2">
      <c r="A24" s="11" t="s">
        <v>13</v>
      </c>
      <c r="B24" s="99">
        <f>SUM(B12:B23)</f>
        <v>0</v>
      </c>
      <c r="C24" s="30">
        <f>SUM(C12:C23)</f>
        <v>0</v>
      </c>
      <c r="D24" s="12">
        <f t="shared" ref="D24:G24" si="11">SUM(D12:D23)</f>
        <v>259000</v>
      </c>
      <c r="E24" s="100">
        <f t="shared" si="11"/>
        <v>0</v>
      </c>
      <c r="F24" s="59">
        <f t="shared" si="11"/>
        <v>200</v>
      </c>
      <c r="G24" s="30">
        <f t="shared" si="11"/>
        <v>0</v>
      </c>
      <c r="H24" s="22">
        <f>SUM(H12:H23)</f>
        <v>0</v>
      </c>
    </row>
    <row r="25" spans="1:8" ht="20.100000000000001" customHeight="1" thickBot="1" x14ac:dyDescent="0.2">
      <c r="A25" s="31"/>
      <c r="B25" s="64"/>
      <c r="C25" s="64"/>
      <c r="D25" s="65"/>
      <c r="E25" s="64"/>
      <c r="F25" s="65"/>
      <c r="G25" s="64"/>
      <c r="H25" s="65"/>
    </row>
    <row r="26" spans="1:8" ht="37.5" customHeight="1" thickBot="1" x14ac:dyDescent="0.2">
      <c r="A26" s="31"/>
      <c r="B26" s="64"/>
      <c r="C26" s="64"/>
      <c r="D26" s="65"/>
      <c r="E26" s="64"/>
      <c r="F26" s="22" t="s">
        <v>81</v>
      </c>
      <c r="G26" s="66" t="s">
        <v>78</v>
      </c>
      <c r="H26" s="22">
        <f>H24</f>
        <v>0</v>
      </c>
    </row>
    <row r="27" spans="1:8" x14ac:dyDescent="0.15">
      <c r="A27" s="1" t="s">
        <v>21</v>
      </c>
    </row>
    <row r="28" spans="1:8" x14ac:dyDescent="0.15">
      <c r="A28" s="1" t="s">
        <v>83</v>
      </c>
    </row>
    <row r="29" spans="1:8" x14ac:dyDescent="0.15">
      <c r="A29" s="1" t="s">
        <v>84</v>
      </c>
    </row>
    <row r="30" spans="1:8" x14ac:dyDescent="0.15">
      <c r="A30" s="1" t="s">
        <v>57</v>
      </c>
    </row>
    <row r="31" spans="1:8" x14ac:dyDescent="0.15">
      <c r="A31" s="1" t="s">
        <v>45</v>
      </c>
    </row>
    <row r="32" spans="1:8" x14ac:dyDescent="0.15">
      <c r="A32" s="1" t="s">
        <v>46</v>
      </c>
    </row>
    <row r="33" spans="1:1" x14ac:dyDescent="0.15">
      <c r="A33" s="1" t="s">
        <v>99</v>
      </c>
    </row>
    <row r="34" spans="1:1" x14ac:dyDescent="0.15">
      <c r="A34" s="1" t="s">
        <v>97</v>
      </c>
    </row>
    <row r="35" spans="1:1" x14ac:dyDescent="0.15">
      <c r="A35" s="1" t="s">
        <v>85</v>
      </c>
    </row>
    <row r="36" spans="1:1" x14ac:dyDescent="0.15">
      <c r="A36" s="1" t="s">
        <v>86</v>
      </c>
    </row>
    <row r="37" spans="1:1" x14ac:dyDescent="0.15">
      <c r="A37" s="1" t="s">
        <v>87</v>
      </c>
    </row>
    <row r="38" spans="1:1" x14ac:dyDescent="0.15">
      <c r="A38" s="1" t="s">
        <v>88</v>
      </c>
    </row>
    <row r="39" spans="1:1" x14ac:dyDescent="0.15">
      <c r="A39" s="1" t="s">
        <v>89</v>
      </c>
    </row>
    <row r="40" spans="1:1" x14ac:dyDescent="0.15">
      <c r="A40" s="1" t="s">
        <v>34</v>
      </c>
    </row>
  </sheetData>
  <mergeCells count="10">
    <mergeCell ref="A1:B1"/>
    <mergeCell ref="A2:H2"/>
    <mergeCell ref="C3:D4"/>
    <mergeCell ref="E3:F3"/>
    <mergeCell ref="A9:A11"/>
    <mergeCell ref="B9:C9"/>
    <mergeCell ref="D10:E10"/>
    <mergeCell ref="F10:G10"/>
    <mergeCell ref="H9:H11"/>
    <mergeCell ref="D9:G9"/>
  </mergeCells>
  <phoneticPr fontId="1"/>
  <printOptions horizontalCentered="1"/>
  <pageMargins left="0" right="0" top="0.55118110236220474" bottom="0.55118110236220474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view="pageBreakPreview" zoomScale="115" zoomScaleNormal="100" zoomScaleSheetLayoutView="115" workbookViewId="0">
      <selection activeCell="D3" sqref="D3"/>
    </sheetView>
  </sheetViews>
  <sheetFormatPr defaultRowHeight="13.5" x14ac:dyDescent="0.15"/>
  <cols>
    <col min="1" max="1" width="22.875" bestFit="1" customWidth="1"/>
  </cols>
  <sheetData>
    <row r="1" spans="1:14" x14ac:dyDescent="0.15">
      <c r="A1" s="3" t="str">
        <f>'別紙2-1_入力'!A1&amp;"年度"</f>
        <v>2026年度</v>
      </c>
      <c r="B1" s="6" t="s">
        <v>2</v>
      </c>
      <c r="C1" s="6" t="s">
        <v>3</v>
      </c>
      <c r="D1" s="103"/>
      <c r="E1" s="104"/>
      <c r="F1" s="104"/>
      <c r="G1" s="104"/>
      <c r="H1" s="104"/>
      <c r="I1" s="3"/>
      <c r="J1" s="3"/>
      <c r="K1" s="3"/>
      <c r="L1" s="3"/>
      <c r="M1" s="3"/>
      <c r="N1" s="4" t="s">
        <v>14</v>
      </c>
    </row>
    <row r="2" spans="1:14" x14ac:dyDescent="0.15">
      <c r="A2" s="3" t="s">
        <v>24</v>
      </c>
      <c r="B2" s="8">
        <v>0</v>
      </c>
      <c r="C2" s="63" t="s">
        <v>63</v>
      </c>
      <c r="D2" s="105"/>
      <c r="E2" s="62"/>
      <c r="F2" s="62"/>
      <c r="G2" s="62"/>
      <c r="H2" s="62"/>
      <c r="I2" s="3"/>
      <c r="J2" s="3"/>
      <c r="K2" s="3"/>
      <c r="L2" s="3"/>
      <c r="M2" s="3"/>
      <c r="N2" s="4"/>
    </row>
    <row r="3" spans="1:14" x14ac:dyDescent="0.15">
      <c r="A3" s="3" t="s">
        <v>29</v>
      </c>
      <c r="B3" s="8">
        <v>0</v>
      </c>
      <c r="C3" s="63" t="s">
        <v>63</v>
      </c>
      <c r="D3" s="105"/>
      <c r="E3" s="62"/>
      <c r="F3" s="62"/>
      <c r="G3" s="62"/>
      <c r="H3" s="62"/>
      <c r="I3" s="3"/>
      <c r="J3" s="3"/>
      <c r="K3" s="3"/>
      <c r="L3" s="3"/>
      <c r="M3" s="3"/>
      <c r="N3" s="4"/>
    </row>
    <row r="4" spans="1:14" x14ac:dyDescent="0.15">
      <c r="A4" s="3" t="s">
        <v>25</v>
      </c>
      <c r="B4" s="7">
        <v>85</v>
      </c>
      <c r="C4" s="122" t="s">
        <v>63</v>
      </c>
      <c r="D4" s="106"/>
      <c r="E4" s="107"/>
      <c r="F4" s="107"/>
      <c r="G4" s="107"/>
      <c r="H4" s="107"/>
      <c r="I4" s="3"/>
      <c r="J4" s="3"/>
      <c r="K4" s="3"/>
      <c r="L4" s="3"/>
      <c r="M4" s="3"/>
      <c r="N4" s="4"/>
    </row>
    <row r="5" spans="1:14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x14ac:dyDescent="0.15">
      <c r="A6" s="3" t="str">
        <f>'別紙2-1_入力'!A1-1&amp;"年度"</f>
        <v>2025年度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15</v>
      </c>
      <c r="L6" s="6" t="s">
        <v>11</v>
      </c>
      <c r="M6" s="6" t="s">
        <v>12</v>
      </c>
      <c r="N6" s="5" t="s">
        <v>13</v>
      </c>
    </row>
    <row r="7" spans="1:14" x14ac:dyDescent="0.15">
      <c r="A7" s="3" t="s">
        <v>24</v>
      </c>
      <c r="B7" s="8">
        <v>41</v>
      </c>
      <c r="C7" s="8">
        <v>0</v>
      </c>
      <c r="D7" s="8">
        <v>71683</v>
      </c>
      <c r="E7" s="8">
        <v>19</v>
      </c>
      <c r="F7" s="8">
        <v>0</v>
      </c>
      <c r="G7" s="8">
        <v>74911</v>
      </c>
      <c r="H7" s="8">
        <v>19</v>
      </c>
      <c r="I7" s="8">
        <v>26926</v>
      </c>
      <c r="J7" s="8">
        <v>0</v>
      </c>
      <c r="K7" s="8">
        <v>0</v>
      </c>
      <c r="L7" s="8">
        <v>207293</v>
      </c>
      <c r="M7" s="8">
        <v>0</v>
      </c>
      <c r="N7" s="8">
        <f>SUM(B7:M7)</f>
        <v>380892</v>
      </c>
    </row>
    <row r="8" spans="1:14" x14ac:dyDescent="0.15">
      <c r="A8" s="3" t="s">
        <v>29</v>
      </c>
      <c r="B8" s="8">
        <v>19</v>
      </c>
      <c r="C8" s="8">
        <v>0</v>
      </c>
      <c r="D8" s="8">
        <v>922</v>
      </c>
      <c r="E8" s="8">
        <v>36</v>
      </c>
      <c r="F8" s="8">
        <v>0</v>
      </c>
      <c r="G8" s="8">
        <v>1078</v>
      </c>
      <c r="H8" s="8">
        <v>26</v>
      </c>
      <c r="I8" s="8">
        <v>646</v>
      </c>
      <c r="J8" s="8">
        <v>0</v>
      </c>
      <c r="K8" s="8">
        <v>0</v>
      </c>
      <c r="L8" s="8">
        <v>1615</v>
      </c>
      <c r="M8" s="8">
        <v>0</v>
      </c>
      <c r="N8" s="9"/>
    </row>
    <row r="9" spans="1:14" x14ac:dyDescent="0.15">
      <c r="A9" s="3" t="s">
        <v>25</v>
      </c>
      <c r="B9" s="7">
        <v>88</v>
      </c>
      <c r="C9" s="7">
        <v>85</v>
      </c>
      <c r="D9" s="7">
        <v>100</v>
      </c>
      <c r="E9" s="7">
        <v>99</v>
      </c>
      <c r="F9" s="7">
        <v>85</v>
      </c>
      <c r="G9" s="7">
        <v>100</v>
      </c>
      <c r="H9" s="7">
        <v>88</v>
      </c>
      <c r="I9" s="7">
        <v>100</v>
      </c>
      <c r="J9" s="7">
        <v>85</v>
      </c>
      <c r="K9" s="7">
        <v>85</v>
      </c>
      <c r="L9" s="7">
        <v>98</v>
      </c>
      <c r="M9" s="7">
        <v>85</v>
      </c>
      <c r="N9" s="9"/>
    </row>
    <row r="10" spans="1:14" x14ac:dyDescent="0.1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 t="s">
        <v>14</v>
      </c>
    </row>
    <row r="13" spans="1:14" x14ac:dyDescent="0.15">
      <c r="A13" s="3" t="str">
        <f>'別紙2-1_入力'!A1-2&amp;"年度"</f>
        <v>2024年度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6" t="s">
        <v>15</v>
      </c>
      <c r="L13" s="6" t="s">
        <v>11</v>
      </c>
      <c r="M13" s="6" t="s">
        <v>12</v>
      </c>
      <c r="N13" s="5" t="s">
        <v>13</v>
      </c>
    </row>
    <row r="14" spans="1:14" x14ac:dyDescent="0.15">
      <c r="A14" s="3" t="s">
        <v>24</v>
      </c>
      <c r="B14" s="8">
        <v>809</v>
      </c>
      <c r="C14" s="8">
        <v>0</v>
      </c>
      <c r="D14" s="8">
        <v>4171</v>
      </c>
      <c r="E14" s="8">
        <v>50570</v>
      </c>
      <c r="F14" s="8">
        <v>8902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425722</v>
      </c>
      <c r="M14" s="8">
        <v>0</v>
      </c>
      <c r="N14" s="8">
        <f>SUM(B14:M14)</f>
        <v>490174</v>
      </c>
    </row>
    <row r="15" spans="1:14" x14ac:dyDescent="0.15">
      <c r="A15" s="3" t="s">
        <v>29</v>
      </c>
      <c r="B15" s="8">
        <v>1618</v>
      </c>
      <c r="C15" s="8">
        <v>0</v>
      </c>
      <c r="D15" s="8">
        <v>413</v>
      </c>
      <c r="E15" s="8">
        <v>751</v>
      </c>
      <c r="F15" s="8">
        <v>504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1810</v>
      </c>
      <c r="M15" s="8">
        <v>0</v>
      </c>
      <c r="N15" s="9"/>
    </row>
    <row r="16" spans="1:14" x14ac:dyDescent="0.15">
      <c r="A16" s="3" t="s">
        <v>25</v>
      </c>
      <c r="B16" s="7">
        <v>99</v>
      </c>
      <c r="C16" s="7">
        <v>85</v>
      </c>
      <c r="D16" s="7">
        <v>99</v>
      </c>
      <c r="E16" s="7">
        <v>99</v>
      </c>
      <c r="F16" s="7">
        <v>99</v>
      </c>
      <c r="G16" s="7">
        <v>85</v>
      </c>
      <c r="H16" s="7">
        <v>85</v>
      </c>
      <c r="I16" s="7">
        <v>85</v>
      </c>
      <c r="J16" s="7">
        <v>85</v>
      </c>
      <c r="K16" s="7">
        <v>85</v>
      </c>
      <c r="L16" s="7">
        <v>98</v>
      </c>
      <c r="M16" s="7">
        <v>85</v>
      </c>
      <c r="N16" s="9"/>
    </row>
  </sheetData>
  <phoneticPr fontId="1"/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8"/>
  <sheetViews>
    <sheetView view="pageBreakPreview" zoomScaleNormal="100" zoomScaleSheetLayoutView="100" workbookViewId="0">
      <selection activeCell="E33" sqref="E33"/>
    </sheetView>
  </sheetViews>
  <sheetFormatPr defaultColWidth="9" defaultRowHeight="13.5" x14ac:dyDescent="0.15"/>
  <cols>
    <col min="1" max="1" width="7.125" style="1" customWidth="1"/>
    <col min="2" max="6" width="19.625" style="1" customWidth="1"/>
    <col min="7" max="8" width="20.625" style="1" customWidth="1"/>
    <col min="9" max="10" width="9" style="1"/>
    <col min="11" max="11" width="22.75" style="1" bestFit="1" customWidth="1"/>
    <col min="12" max="12" width="13.875" style="1" bestFit="1" customWidth="1"/>
    <col min="13" max="13" width="12.75" style="1" bestFit="1" customWidth="1"/>
    <col min="14" max="14" width="13.875" style="1" bestFit="1" customWidth="1"/>
    <col min="15" max="15" width="12.75" style="1" bestFit="1" customWidth="1"/>
    <col min="16" max="16384" width="9" style="1"/>
  </cols>
  <sheetData>
    <row r="1" spans="1:15" x14ac:dyDescent="0.15">
      <c r="A1" s="146">
        <v>0</v>
      </c>
      <c r="B1" s="147"/>
      <c r="H1" s="2" t="s">
        <v>59</v>
      </c>
    </row>
    <row r="2" spans="1:15" ht="19.5" thickBot="1" x14ac:dyDescent="0.2">
      <c r="A2" s="123" t="s">
        <v>19</v>
      </c>
      <c r="B2" s="123"/>
      <c r="C2" s="123"/>
      <c r="D2" s="123"/>
      <c r="E2" s="123"/>
      <c r="F2" s="123"/>
      <c r="G2" s="123"/>
      <c r="H2" s="123"/>
      <c r="K2" s="1" t="s">
        <v>73</v>
      </c>
    </row>
    <row r="3" spans="1:15" ht="14.25" thickBot="1" x14ac:dyDescent="0.2">
      <c r="A3" s="10"/>
      <c r="B3" s="10"/>
      <c r="C3" s="124" t="s">
        <v>20</v>
      </c>
      <c r="D3" s="125"/>
      <c r="E3" s="124" t="s">
        <v>47</v>
      </c>
      <c r="F3" s="125"/>
      <c r="G3" s="55"/>
      <c r="H3" s="10"/>
      <c r="K3" s="10" t="s">
        <v>74</v>
      </c>
      <c r="L3" s="124" t="s">
        <v>20</v>
      </c>
      <c r="M3" s="125"/>
      <c r="N3" s="124" t="s">
        <v>47</v>
      </c>
      <c r="O3" s="125"/>
    </row>
    <row r="4" spans="1:15" ht="14.25" thickBot="1" x14ac:dyDescent="0.2">
      <c r="A4" s="10"/>
      <c r="C4" s="126"/>
      <c r="D4" s="127"/>
      <c r="E4" s="51" t="s">
        <v>35</v>
      </c>
      <c r="F4" s="53" t="s">
        <v>36</v>
      </c>
      <c r="G4" s="10"/>
      <c r="H4" s="10"/>
      <c r="K4" s="93">
        <v>1</v>
      </c>
      <c r="L4" s="126"/>
      <c r="M4" s="127"/>
      <c r="N4" s="51" t="s">
        <v>35</v>
      </c>
      <c r="O4" s="53" t="s">
        <v>36</v>
      </c>
    </row>
    <row r="5" spans="1:15" ht="14.25" thickBot="1" x14ac:dyDescent="0.2">
      <c r="A5" s="10"/>
      <c r="C5" s="42" t="s">
        <v>30</v>
      </c>
      <c r="D5" s="50" t="s">
        <v>31</v>
      </c>
      <c r="E5" s="52" t="s">
        <v>33</v>
      </c>
      <c r="F5" s="54" t="s">
        <v>31</v>
      </c>
      <c r="G5" s="55"/>
      <c r="H5" s="10"/>
      <c r="K5" s="93">
        <v>1.8199000000000001</v>
      </c>
      <c r="L5" s="42" t="s">
        <v>30</v>
      </c>
      <c r="M5" s="50" t="s">
        <v>31</v>
      </c>
      <c r="N5" s="52" t="s">
        <v>33</v>
      </c>
      <c r="O5" s="54" t="s">
        <v>31</v>
      </c>
    </row>
    <row r="6" spans="1:15" x14ac:dyDescent="0.15">
      <c r="A6" s="10"/>
      <c r="B6" s="44" t="s">
        <v>55</v>
      </c>
      <c r="C6" s="48">
        <v>1950</v>
      </c>
      <c r="D6" s="41">
        <v>1650</v>
      </c>
      <c r="E6" s="46">
        <v>14.7</v>
      </c>
      <c r="F6" s="41">
        <v>13.77</v>
      </c>
      <c r="G6" s="55"/>
      <c r="H6" s="10"/>
      <c r="K6" s="44" t="s">
        <v>55</v>
      </c>
      <c r="L6" s="48">
        <v>1600</v>
      </c>
      <c r="M6" s="89">
        <v>606.4</v>
      </c>
      <c r="N6" s="90">
        <v>18.809999999999999</v>
      </c>
      <c r="O6" s="89">
        <v>17.809999999999999</v>
      </c>
    </row>
    <row r="7" spans="1:15" ht="14.25" thickBot="1" x14ac:dyDescent="0.2">
      <c r="A7" s="10"/>
      <c r="B7" s="45" t="s">
        <v>38</v>
      </c>
      <c r="C7" s="49">
        <v>300</v>
      </c>
      <c r="D7" s="43">
        <v>1292.5</v>
      </c>
      <c r="E7" s="47">
        <v>17.09</v>
      </c>
      <c r="F7" s="43">
        <v>15.94</v>
      </c>
      <c r="G7" s="55" t="s">
        <v>53</v>
      </c>
      <c r="H7" s="10"/>
      <c r="K7" s="45" t="s">
        <v>38</v>
      </c>
      <c r="L7" s="49">
        <v>300</v>
      </c>
      <c r="M7" s="91">
        <v>667.04</v>
      </c>
      <c r="N7" s="92">
        <v>18.809999999999999</v>
      </c>
      <c r="O7" s="91">
        <v>17.309999999999999</v>
      </c>
    </row>
    <row r="8" spans="1:15" ht="14.25" thickBot="1" x14ac:dyDescent="0.2"/>
    <row r="9" spans="1:15" ht="14.25" customHeight="1" thickBot="1" x14ac:dyDescent="0.2">
      <c r="A9" s="128" t="str">
        <f>"令和"&amp;CHAR(10)&amp;A1&amp;CHAR(10)&amp;"～"&amp;CHAR(10)&amp;A1+1&amp;"年"</f>
        <v>令和
0
～
1年</v>
      </c>
      <c r="B9" s="131" t="s">
        <v>20</v>
      </c>
      <c r="C9" s="132"/>
      <c r="D9" s="131" t="s">
        <v>22</v>
      </c>
      <c r="E9" s="133"/>
      <c r="F9" s="133"/>
      <c r="G9" s="132"/>
      <c r="H9" s="128" t="s">
        <v>70</v>
      </c>
    </row>
    <row r="10" spans="1:15" ht="14.25" customHeight="1" x14ac:dyDescent="0.15">
      <c r="A10" s="129"/>
      <c r="B10" s="31" t="s">
        <v>54</v>
      </c>
      <c r="C10" s="60" t="s">
        <v>37</v>
      </c>
      <c r="D10" s="136" t="s">
        <v>55</v>
      </c>
      <c r="E10" s="137"/>
      <c r="F10" s="138" t="s">
        <v>38</v>
      </c>
      <c r="G10" s="139"/>
      <c r="H10" s="134"/>
    </row>
    <row r="11" spans="1:15" ht="35.25" customHeight="1" thickBot="1" x14ac:dyDescent="0.2">
      <c r="A11" s="130"/>
      <c r="B11" s="32" t="s">
        <v>41</v>
      </c>
      <c r="C11" s="33" t="s">
        <v>42</v>
      </c>
      <c r="D11" s="34" t="s">
        <v>39</v>
      </c>
      <c r="E11" s="35" t="s">
        <v>40</v>
      </c>
      <c r="F11" s="40" t="s">
        <v>39</v>
      </c>
      <c r="G11" s="61" t="s">
        <v>43</v>
      </c>
      <c r="H11" s="135"/>
    </row>
    <row r="12" spans="1:15" ht="20.100000000000001" customHeight="1" thickTop="1" x14ac:dyDescent="0.15">
      <c r="A12" s="18" t="s">
        <v>5</v>
      </c>
      <c r="B12" s="24">
        <f>ROUND(IF(D12=0,$C$6*$D$6*((185-85)/100)/2,$C$6*$D$6*((185-100)/100)),2)</f>
        <v>1608750</v>
      </c>
      <c r="C12" s="28">
        <f>ROUND(IF(F12=0,$C$7*$D$7*0.2*(185-85)/100,$C$7*$D$7*(185-100)/100),2)</f>
        <v>77550</v>
      </c>
      <c r="D12" s="19">
        <f>'別紙2-1_入力'!D19</f>
        <v>0</v>
      </c>
      <c r="E12" s="37">
        <f>ROUND(D12*$E$6,2)</f>
        <v>0</v>
      </c>
      <c r="F12" s="57">
        <f>'別紙2-1_入力'!F19</f>
        <v>0</v>
      </c>
      <c r="G12" s="28">
        <f>ROUND(F12*$E$7,2)</f>
        <v>0</v>
      </c>
      <c r="H12" s="20">
        <f t="shared" ref="H12:H23" si="0">INT(B12+C12+E12+G12)</f>
        <v>1686300</v>
      </c>
    </row>
    <row r="13" spans="1:15" ht="20.100000000000001" customHeight="1" x14ac:dyDescent="0.15">
      <c r="A13" s="18" t="s">
        <v>6</v>
      </c>
      <c r="B13" s="24">
        <f t="shared" ref="B13:B23" si="1">ROUND(IF(D13=0,$C$6*$D$6*((185-85)/100)/2,$C$6*$D$6*((185-100)/100)),2)</f>
        <v>1608750</v>
      </c>
      <c r="C13" s="28">
        <f t="shared" ref="C13:C23" si="2">ROUND(IF(F13=0,$C$7*$D$7*0.2*(185-85)/100,$C$7*$D$7*(185-100)/100),2)</f>
        <v>77550</v>
      </c>
      <c r="D13" s="19">
        <f>'別紙2-1_入力'!D20</f>
        <v>0</v>
      </c>
      <c r="E13" s="37">
        <f t="shared" ref="E13:E14" si="3">ROUND(D13*$E$6,2)</f>
        <v>0</v>
      </c>
      <c r="F13" s="57">
        <f>'別紙2-1_入力'!F20</f>
        <v>0</v>
      </c>
      <c r="G13" s="28">
        <f t="shared" ref="G13:G14" si="4">ROUND(F13*$E$7,2)</f>
        <v>0</v>
      </c>
      <c r="H13" s="20">
        <f t="shared" si="0"/>
        <v>1686300</v>
      </c>
    </row>
    <row r="14" spans="1:15" ht="20.100000000000001" customHeight="1" x14ac:dyDescent="0.15">
      <c r="A14" s="18" t="s">
        <v>7</v>
      </c>
      <c r="B14" s="24">
        <f t="shared" si="1"/>
        <v>2734875</v>
      </c>
      <c r="C14" s="28">
        <f t="shared" si="2"/>
        <v>329587.5</v>
      </c>
      <c r="D14" s="19">
        <f>'別紙2-1_入力'!D21</f>
        <v>9000</v>
      </c>
      <c r="E14" s="37">
        <f t="shared" si="3"/>
        <v>132300</v>
      </c>
      <c r="F14" s="57">
        <f>'別紙2-1_入力'!F21</f>
        <v>100</v>
      </c>
      <c r="G14" s="28">
        <f t="shared" si="4"/>
        <v>1709</v>
      </c>
      <c r="H14" s="20">
        <f t="shared" si="0"/>
        <v>3198471</v>
      </c>
    </row>
    <row r="15" spans="1:15" ht="20.100000000000001" customHeight="1" x14ac:dyDescent="0.15">
      <c r="A15" s="13" t="s">
        <v>8</v>
      </c>
      <c r="B15" s="23">
        <f t="shared" si="1"/>
        <v>1608750</v>
      </c>
      <c r="C15" s="27">
        <f t="shared" si="2"/>
        <v>77550</v>
      </c>
      <c r="D15" s="16">
        <f>'別紙2-1_入力'!D23</f>
        <v>0</v>
      </c>
      <c r="E15" s="36">
        <f>ROUND(D15*$F$6,2)</f>
        <v>0</v>
      </c>
      <c r="F15" s="56">
        <f>'別紙2-1_入力'!F23</f>
        <v>0</v>
      </c>
      <c r="G15" s="27">
        <f>ROUND(F15*$F$7,2)</f>
        <v>0</v>
      </c>
      <c r="H15" s="14">
        <f t="shared" si="0"/>
        <v>1686300</v>
      </c>
    </row>
    <row r="16" spans="1:15" ht="20.100000000000001" customHeight="1" x14ac:dyDescent="0.15">
      <c r="A16" s="13" t="s">
        <v>9</v>
      </c>
      <c r="B16" s="23" t="e">
        <f t="shared" si="1"/>
        <v>#REF!</v>
      </c>
      <c r="C16" s="27" t="e">
        <f t="shared" si="2"/>
        <v>#REF!</v>
      </c>
      <c r="D16" s="16" t="e">
        <f>'別紙2-1_入力'!#REF!</f>
        <v>#REF!</v>
      </c>
      <c r="E16" s="36" t="e">
        <f t="shared" ref="E16:E23" si="5">ROUND(D16*$F$6,2)</f>
        <v>#REF!</v>
      </c>
      <c r="F16" s="56" t="e">
        <f>'別紙2-1_入力'!#REF!</f>
        <v>#REF!</v>
      </c>
      <c r="G16" s="27" t="e">
        <f t="shared" ref="G16:G23" si="6">ROUND(F16*$F$7,2)</f>
        <v>#REF!</v>
      </c>
      <c r="H16" s="14" t="e">
        <f t="shared" si="0"/>
        <v>#REF!</v>
      </c>
    </row>
    <row r="17" spans="1:9" ht="20.100000000000001" customHeight="1" x14ac:dyDescent="0.15">
      <c r="A17" s="13" t="s">
        <v>10</v>
      </c>
      <c r="B17" s="23" t="e">
        <f t="shared" si="1"/>
        <v>#REF!</v>
      </c>
      <c r="C17" s="27" t="e">
        <f t="shared" si="2"/>
        <v>#REF!</v>
      </c>
      <c r="D17" s="16" t="e">
        <f>'別紙2-1_入力'!#REF!</f>
        <v>#REF!</v>
      </c>
      <c r="E17" s="36" t="e">
        <f t="shared" si="5"/>
        <v>#REF!</v>
      </c>
      <c r="F17" s="56" t="e">
        <f>'別紙2-1_入力'!#REF!</f>
        <v>#REF!</v>
      </c>
      <c r="G17" s="27" t="e">
        <f t="shared" si="6"/>
        <v>#REF!</v>
      </c>
      <c r="H17" s="14" t="e">
        <f t="shared" si="0"/>
        <v>#REF!</v>
      </c>
    </row>
    <row r="18" spans="1:9" ht="20.100000000000001" customHeight="1" x14ac:dyDescent="0.15">
      <c r="A18" s="13" t="s">
        <v>65</v>
      </c>
      <c r="B18" s="23" t="e">
        <f t="shared" si="1"/>
        <v>#REF!</v>
      </c>
      <c r="C18" s="27" t="e">
        <f t="shared" si="2"/>
        <v>#REF!</v>
      </c>
      <c r="D18" s="16" t="e">
        <f>'別紙2-1_入力'!#REF!</f>
        <v>#REF!</v>
      </c>
      <c r="E18" s="36" t="e">
        <f t="shared" si="5"/>
        <v>#REF!</v>
      </c>
      <c r="F18" s="56" t="e">
        <f>'別紙2-1_入力'!#REF!</f>
        <v>#REF!</v>
      </c>
      <c r="G18" s="27" t="e">
        <f t="shared" si="6"/>
        <v>#REF!</v>
      </c>
      <c r="H18" s="14" t="e">
        <f t="shared" si="0"/>
        <v>#REF!</v>
      </c>
    </row>
    <row r="19" spans="1:9" ht="20.100000000000001" customHeight="1" x14ac:dyDescent="0.15">
      <c r="A19" s="13" t="s">
        <v>66</v>
      </c>
      <c r="B19" s="23" t="e">
        <f t="shared" si="1"/>
        <v>#REF!</v>
      </c>
      <c r="C19" s="27" t="e">
        <f t="shared" si="2"/>
        <v>#REF!</v>
      </c>
      <c r="D19" s="16" t="e">
        <f>'別紙2-1_入力'!#REF!</f>
        <v>#REF!</v>
      </c>
      <c r="E19" s="36" t="e">
        <f t="shared" si="5"/>
        <v>#REF!</v>
      </c>
      <c r="F19" s="56" t="e">
        <f>'別紙2-1_入力'!#REF!</f>
        <v>#REF!</v>
      </c>
      <c r="G19" s="27" t="e">
        <f t="shared" si="6"/>
        <v>#REF!</v>
      </c>
      <c r="H19" s="14" t="e">
        <f t="shared" si="0"/>
        <v>#REF!</v>
      </c>
    </row>
    <row r="20" spans="1:9" ht="20.100000000000001" customHeight="1" x14ac:dyDescent="0.15">
      <c r="A20" s="13" t="s">
        <v>12</v>
      </c>
      <c r="B20" s="23" t="e">
        <f t="shared" si="1"/>
        <v>#REF!</v>
      </c>
      <c r="C20" s="27" t="e">
        <f t="shared" si="2"/>
        <v>#REF!</v>
      </c>
      <c r="D20" s="16" t="e">
        <f>'別紙2-1_入力'!#REF!</f>
        <v>#REF!</v>
      </c>
      <c r="E20" s="36" t="e">
        <f t="shared" si="5"/>
        <v>#REF!</v>
      </c>
      <c r="F20" s="56" t="e">
        <f>'別紙2-1_入力'!#REF!</f>
        <v>#REF!</v>
      </c>
      <c r="G20" s="27" t="e">
        <f t="shared" si="6"/>
        <v>#REF!</v>
      </c>
      <c r="H20" s="14" t="e">
        <f t="shared" si="0"/>
        <v>#REF!</v>
      </c>
    </row>
    <row r="21" spans="1:9" ht="20.100000000000001" customHeight="1" x14ac:dyDescent="0.15">
      <c r="A21" s="13" t="s">
        <v>61</v>
      </c>
      <c r="B21" s="23" t="e">
        <f t="shared" si="1"/>
        <v>#REF!</v>
      </c>
      <c r="C21" s="27" t="e">
        <f t="shared" si="2"/>
        <v>#REF!</v>
      </c>
      <c r="D21" s="16" t="e">
        <f>'別紙2-1_入力'!#REF!</f>
        <v>#REF!</v>
      </c>
      <c r="E21" s="36" t="e">
        <f t="shared" si="5"/>
        <v>#REF!</v>
      </c>
      <c r="F21" s="56" t="e">
        <f>'別紙2-1_入力'!#REF!</f>
        <v>#REF!</v>
      </c>
      <c r="G21" s="27" t="e">
        <f t="shared" si="6"/>
        <v>#REF!</v>
      </c>
      <c r="H21" s="14" t="e">
        <f t="shared" si="0"/>
        <v>#REF!</v>
      </c>
    </row>
    <row r="22" spans="1:9" ht="20.100000000000001" customHeight="1" x14ac:dyDescent="0.15">
      <c r="A22" s="13" t="s">
        <v>62</v>
      </c>
      <c r="B22" s="23" t="e">
        <f t="shared" si="1"/>
        <v>#REF!</v>
      </c>
      <c r="C22" s="27" t="e">
        <f t="shared" si="2"/>
        <v>#REF!</v>
      </c>
      <c r="D22" s="16" t="e">
        <f>'別紙2-1_入力'!#REF!</f>
        <v>#REF!</v>
      </c>
      <c r="E22" s="36" t="e">
        <f t="shared" si="5"/>
        <v>#REF!</v>
      </c>
      <c r="F22" s="56" t="e">
        <f>'別紙2-1_入力'!#REF!</f>
        <v>#REF!</v>
      </c>
      <c r="G22" s="27" t="e">
        <f t="shared" si="6"/>
        <v>#REF!</v>
      </c>
      <c r="H22" s="14" t="e">
        <f t="shared" si="0"/>
        <v>#REF!</v>
      </c>
    </row>
    <row r="23" spans="1:9" ht="20.100000000000001" customHeight="1" thickBot="1" x14ac:dyDescent="0.2">
      <c r="A23" s="15" t="s">
        <v>4</v>
      </c>
      <c r="B23" s="25" t="e">
        <f t="shared" si="1"/>
        <v>#REF!</v>
      </c>
      <c r="C23" s="29" t="e">
        <f t="shared" si="2"/>
        <v>#REF!</v>
      </c>
      <c r="D23" s="17" t="e">
        <f>'別紙2-1_入力'!#REF!</f>
        <v>#REF!</v>
      </c>
      <c r="E23" s="38" t="e">
        <f t="shared" si="5"/>
        <v>#REF!</v>
      </c>
      <c r="F23" s="58" t="e">
        <f>'別紙2-1_入力'!#REF!</f>
        <v>#REF!</v>
      </c>
      <c r="G23" s="29" t="e">
        <f t="shared" si="6"/>
        <v>#REF!</v>
      </c>
      <c r="H23" s="67" t="e">
        <f t="shared" si="0"/>
        <v>#REF!</v>
      </c>
    </row>
    <row r="24" spans="1:9" ht="20.100000000000001" customHeight="1" thickTop="1" thickBot="1" x14ac:dyDescent="0.2">
      <c r="A24" s="11" t="s">
        <v>13</v>
      </c>
      <c r="B24" s="26" t="e">
        <f t="shared" ref="B24:H24" si="7">SUM(B12:B23)</f>
        <v>#REF!</v>
      </c>
      <c r="C24" s="30" t="e">
        <f t="shared" si="7"/>
        <v>#REF!</v>
      </c>
      <c r="D24" s="12" t="e">
        <f t="shared" si="7"/>
        <v>#REF!</v>
      </c>
      <c r="E24" s="39" t="e">
        <f t="shared" si="7"/>
        <v>#REF!</v>
      </c>
      <c r="F24" s="59" t="e">
        <f t="shared" si="7"/>
        <v>#REF!</v>
      </c>
      <c r="G24" s="30" t="e">
        <f t="shared" si="7"/>
        <v>#REF!</v>
      </c>
      <c r="H24" s="22" t="e">
        <f t="shared" si="7"/>
        <v>#REF!</v>
      </c>
      <c r="I24" s="21" t="s">
        <v>75</v>
      </c>
    </row>
    <row r="25" spans="1:9" x14ac:dyDescent="0.15">
      <c r="A25" s="1" t="s">
        <v>21</v>
      </c>
    </row>
    <row r="26" spans="1:9" x14ac:dyDescent="0.15">
      <c r="A26" s="1" t="s">
        <v>23</v>
      </c>
    </row>
    <row r="27" spans="1:9" x14ac:dyDescent="0.15">
      <c r="A27" s="1" t="s">
        <v>58</v>
      </c>
    </row>
    <row r="28" spans="1:9" x14ac:dyDescent="0.15">
      <c r="A28" s="1" t="s">
        <v>57</v>
      </c>
    </row>
    <row r="29" spans="1:9" x14ac:dyDescent="0.15">
      <c r="A29" s="1" t="s">
        <v>45</v>
      </c>
    </row>
    <row r="30" spans="1:9" x14ac:dyDescent="0.15">
      <c r="A30" s="1" t="s">
        <v>46</v>
      </c>
    </row>
    <row r="31" spans="1:9" x14ac:dyDescent="0.15">
      <c r="A31" s="1" t="s">
        <v>71</v>
      </c>
    </row>
    <row r="32" spans="1:9" x14ac:dyDescent="0.15">
      <c r="A32" s="1" t="s">
        <v>72</v>
      </c>
    </row>
    <row r="33" spans="1:1" x14ac:dyDescent="0.15">
      <c r="A33" s="1" t="s">
        <v>48</v>
      </c>
    </row>
    <row r="34" spans="1:1" x14ac:dyDescent="0.15">
      <c r="A34" s="1" t="s">
        <v>49</v>
      </c>
    </row>
    <row r="35" spans="1:1" x14ac:dyDescent="0.15">
      <c r="A35" s="1" t="s">
        <v>50</v>
      </c>
    </row>
    <row r="36" spans="1:1" x14ac:dyDescent="0.15">
      <c r="A36" s="1" t="s">
        <v>51</v>
      </c>
    </row>
    <row r="37" spans="1:1" x14ac:dyDescent="0.15">
      <c r="A37" s="1" t="s">
        <v>52</v>
      </c>
    </row>
    <row r="38" spans="1:1" x14ac:dyDescent="0.15">
      <c r="A38" s="1" t="s">
        <v>34</v>
      </c>
    </row>
  </sheetData>
  <mergeCells count="12">
    <mergeCell ref="L3:M4"/>
    <mergeCell ref="N3:O3"/>
    <mergeCell ref="A1:B1"/>
    <mergeCell ref="A2:H2"/>
    <mergeCell ref="C3:D4"/>
    <mergeCell ref="E3:F3"/>
    <mergeCell ref="A9:A11"/>
    <mergeCell ref="B9:C9"/>
    <mergeCell ref="D9:G9"/>
    <mergeCell ref="H9:H11"/>
    <mergeCell ref="D10:E10"/>
    <mergeCell ref="F10:G10"/>
  </mergeCells>
  <phoneticPr fontId="1"/>
  <printOptions horizontalCentered="1"/>
  <pageMargins left="0" right="0" top="0.55118110236220474" bottom="0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view="pageBreakPreview" zoomScaleNormal="100" zoomScaleSheetLayoutView="100" workbookViewId="0">
      <selection activeCell="E33" sqref="E33"/>
    </sheetView>
  </sheetViews>
  <sheetFormatPr defaultColWidth="9" defaultRowHeight="13.5" x14ac:dyDescent="0.15"/>
  <cols>
    <col min="1" max="1" width="7.125" style="1" customWidth="1"/>
    <col min="2" max="6" width="19.625" style="1" customWidth="1"/>
    <col min="7" max="8" width="20.625" style="1" customWidth="1"/>
    <col min="9" max="10" width="9" style="1"/>
    <col min="11" max="11" width="17.25" style="1" bestFit="1" customWidth="1"/>
    <col min="12" max="16384" width="9" style="1"/>
  </cols>
  <sheetData>
    <row r="1" spans="1:8" x14ac:dyDescent="0.15">
      <c r="A1" s="146">
        <v>1</v>
      </c>
      <c r="B1" s="147"/>
      <c r="H1" s="2" t="s">
        <v>60</v>
      </c>
    </row>
    <row r="2" spans="1:8" ht="18.75" x14ac:dyDescent="0.15">
      <c r="A2" s="123" t="s">
        <v>19</v>
      </c>
      <c r="B2" s="123"/>
      <c r="C2" s="123"/>
      <c r="D2" s="123"/>
      <c r="E2" s="123"/>
      <c r="F2" s="123"/>
      <c r="G2" s="123"/>
      <c r="H2" s="123"/>
    </row>
    <row r="3" spans="1:8" hidden="1" x14ac:dyDescent="0.15">
      <c r="A3" s="10"/>
      <c r="B3" s="10"/>
      <c r="C3" s="124" t="s">
        <v>20</v>
      </c>
      <c r="D3" s="125"/>
      <c r="E3" s="124" t="s">
        <v>47</v>
      </c>
      <c r="F3" s="125"/>
      <c r="G3" s="55"/>
      <c r="H3" s="10"/>
    </row>
    <row r="4" spans="1:8" hidden="1" x14ac:dyDescent="0.15">
      <c r="A4" s="10"/>
      <c r="C4" s="126"/>
      <c r="D4" s="127"/>
      <c r="E4" s="51" t="s">
        <v>35</v>
      </c>
      <c r="F4" s="53" t="s">
        <v>36</v>
      </c>
      <c r="G4" s="10"/>
      <c r="H4" s="10"/>
    </row>
    <row r="5" spans="1:8" ht="14.25" hidden="1" thickBot="1" x14ac:dyDescent="0.2">
      <c r="A5" s="10"/>
      <c r="C5" s="42" t="s">
        <v>30</v>
      </c>
      <c r="D5" s="50" t="s">
        <v>31</v>
      </c>
      <c r="E5" s="52" t="s">
        <v>33</v>
      </c>
      <c r="F5" s="54" t="s">
        <v>31</v>
      </c>
      <c r="G5" s="55"/>
      <c r="H5" s="10"/>
    </row>
    <row r="6" spans="1:8" hidden="1" x14ac:dyDescent="0.15">
      <c r="A6" s="10"/>
      <c r="B6" s="44" t="s">
        <v>55</v>
      </c>
      <c r="C6" s="48">
        <f>'別紙2-1_入力'!C6</f>
        <v>1950</v>
      </c>
      <c r="D6" s="41">
        <f>'別紙2-1_起案用'!D6</f>
        <v>1650</v>
      </c>
      <c r="E6" s="46">
        <f>'別紙2-1_起案用'!E6</f>
        <v>14.7</v>
      </c>
      <c r="F6" s="41">
        <f>'別紙2-1_起案用'!F6</f>
        <v>13.77</v>
      </c>
      <c r="G6" s="55"/>
      <c r="H6" s="10"/>
    </row>
    <row r="7" spans="1:8" ht="14.25" hidden="1" thickBot="1" x14ac:dyDescent="0.2">
      <c r="A7" s="10"/>
      <c r="B7" s="45" t="s">
        <v>38</v>
      </c>
      <c r="C7" s="49">
        <f>'別紙2-1_入力'!C7</f>
        <v>300</v>
      </c>
      <c r="D7" s="43">
        <f>'別紙2-1_起案用'!D7</f>
        <v>1292.5</v>
      </c>
      <c r="E7" s="47">
        <f>'別紙2-1_起案用'!E7</f>
        <v>17.09</v>
      </c>
      <c r="F7" s="43">
        <f>'別紙2-1_起案用'!F7</f>
        <v>15.94</v>
      </c>
      <c r="G7" s="55" t="s">
        <v>53</v>
      </c>
      <c r="H7" s="10"/>
    </row>
    <row r="8" spans="1:8" ht="14.25" thickBot="1" x14ac:dyDescent="0.2"/>
    <row r="9" spans="1:8" ht="14.25" customHeight="1" thickBot="1" x14ac:dyDescent="0.2">
      <c r="A9" s="128" t="str">
        <f>"令和"&amp;CHAR(10)&amp;A1&amp;CHAR(10)&amp;"～"&amp;CHAR(10)&amp;A1+1&amp;"年"</f>
        <v>令和
1
～
2年</v>
      </c>
      <c r="B9" s="131" t="s">
        <v>20</v>
      </c>
      <c r="C9" s="132"/>
      <c r="D9" s="131" t="s">
        <v>22</v>
      </c>
      <c r="E9" s="133"/>
      <c r="F9" s="133"/>
      <c r="G9" s="132"/>
      <c r="H9" s="128" t="s">
        <v>44</v>
      </c>
    </row>
    <row r="10" spans="1:8" ht="14.25" customHeight="1" x14ac:dyDescent="0.15">
      <c r="A10" s="129"/>
      <c r="B10" s="31" t="s">
        <v>54</v>
      </c>
      <c r="C10" s="60" t="s">
        <v>37</v>
      </c>
      <c r="D10" s="136" t="s">
        <v>55</v>
      </c>
      <c r="E10" s="137"/>
      <c r="F10" s="138" t="s">
        <v>38</v>
      </c>
      <c r="G10" s="139"/>
      <c r="H10" s="134"/>
    </row>
    <row r="11" spans="1:8" ht="35.25" customHeight="1" thickBot="1" x14ac:dyDescent="0.2">
      <c r="A11" s="130"/>
      <c r="B11" s="32" t="s">
        <v>41</v>
      </c>
      <c r="C11" s="33" t="s">
        <v>42</v>
      </c>
      <c r="D11" s="34" t="s">
        <v>39</v>
      </c>
      <c r="E11" s="35" t="s">
        <v>40</v>
      </c>
      <c r="F11" s="40" t="s">
        <v>39</v>
      </c>
      <c r="G11" s="61" t="s">
        <v>43</v>
      </c>
      <c r="H11" s="135"/>
    </row>
    <row r="12" spans="1:8" ht="20.100000000000001" customHeight="1" thickTop="1" x14ac:dyDescent="0.15">
      <c r="A12" s="18" t="s">
        <v>5</v>
      </c>
      <c r="B12" s="24" t="e">
        <f>ROUND(IF(D12=0,$C$6*$D$6*((185-85)/100)/2,$C$6*$D$6*((185-100)/100)),2)</f>
        <v>#REF!</v>
      </c>
      <c r="C12" s="28" t="e">
        <f>ROUND(IF(F12=0,$C$7*$D$7*0.2*(185-85)/100,$C$7*$D$7*(185-100)/100),2)</f>
        <v>#REF!</v>
      </c>
      <c r="D12" s="19" t="e">
        <f>#REF!</f>
        <v>#REF!</v>
      </c>
      <c r="E12" s="37" t="e">
        <f>ROUND(D12*$E$6,2)</f>
        <v>#REF!</v>
      </c>
      <c r="F12" s="57" t="e">
        <f>#REF!</f>
        <v>#REF!</v>
      </c>
      <c r="G12" s="28" t="e">
        <f>ROUND(F12*$E$7,2)</f>
        <v>#REF!</v>
      </c>
      <c r="H12" s="20" t="e">
        <f t="shared" ref="H12:H23" si="0">INT(B12+C12+E12+G12)</f>
        <v>#REF!</v>
      </c>
    </row>
    <row r="13" spans="1:8" ht="20.100000000000001" customHeight="1" x14ac:dyDescent="0.15">
      <c r="A13" s="18" t="s">
        <v>6</v>
      </c>
      <c r="B13" s="24" t="e">
        <f t="shared" ref="B13:B23" si="1">ROUND(IF(D13=0,$C$6*$D$6*((185-85)/100)/2,$C$6*$D$6*((185-100)/100)),2)</f>
        <v>#REF!</v>
      </c>
      <c r="C13" s="28" t="e">
        <f t="shared" ref="C13:C23" si="2">ROUND(IF(F13=0,$C$7*$D$7*0.2*(185-85)/100,$C$7*$D$7*(185-100)/100),2)</f>
        <v>#REF!</v>
      </c>
      <c r="D13" s="19" t="e">
        <f>#REF!</f>
        <v>#REF!</v>
      </c>
      <c r="E13" s="37" t="e">
        <f t="shared" ref="E13:E14" si="3">ROUND(D13*$E$6,2)</f>
        <v>#REF!</v>
      </c>
      <c r="F13" s="57" t="e">
        <f>#REF!</f>
        <v>#REF!</v>
      </c>
      <c r="G13" s="28" t="e">
        <f t="shared" ref="G13:G14" si="4">ROUND(F13*$E$7,2)</f>
        <v>#REF!</v>
      </c>
      <c r="H13" s="20" t="e">
        <f t="shared" si="0"/>
        <v>#REF!</v>
      </c>
    </row>
    <row r="14" spans="1:8" ht="20.100000000000001" customHeight="1" x14ac:dyDescent="0.15">
      <c r="A14" s="18" t="s">
        <v>7</v>
      </c>
      <c r="B14" s="24" t="e">
        <f t="shared" si="1"/>
        <v>#REF!</v>
      </c>
      <c r="C14" s="28" t="e">
        <f t="shared" si="2"/>
        <v>#REF!</v>
      </c>
      <c r="D14" s="19" t="e">
        <f>#REF!</f>
        <v>#REF!</v>
      </c>
      <c r="E14" s="37" t="e">
        <f t="shared" si="3"/>
        <v>#REF!</v>
      </c>
      <c r="F14" s="57" t="e">
        <f>#REF!</f>
        <v>#REF!</v>
      </c>
      <c r="G14" s="28" t="e">
        <f t="shared" si="4"/>
        <v>#REF!</v>
      </c>
      <c r="H14" s="20" t="e">
        <f t="shared" si="0"/>
        <v>#REF!</v>
      </c>
    </row>
    <row r="15" spans="1:8" ht="20.100000000000001" customHeight="1" x14ac:dyDescent="0.15">
      <c r="A15" s="13" t="s">
        <v>8</v>
      </c>
      <c r="B15" s="23" t="e">
        <f t="shared" si="1"/>
        <v>#REF!</v>
      </c>
      <c r="C15" s="27" t="e">
        <f t="shared" si="2"/>
        <v>#REF!</v>
      </c>
      <c r="D15" s="16" t="e">
        <f>#REF!</f>
        <v>#REF!</v>
      </c>
      <c r="E15" s="36" t="e">
        <f>ROUND(D15*$F$6,2)</f>
        <v>#REF!</v>
      </c>
      <c r="F15" s="56" t="e">
        <f>#REF!</f>
        <v>#REF!</v>
      </c>
      <c r="G15" s="27" t="e">
        <f>ROUND(F15*$F$7,2)</f>
        <v>#REF!</v>
      </c>
      <c r="H15" s="14" t="e">
        <f t="shared" si="0"/>
        <v>#REF!</v>
      </c>
    </row>
    <row r="16" spans="1:8" ht="20.100000000000001" customHeight="1" x14ac:dyDescent="0.15">
      <c r="A16" s="13" t="s">
        <v>9</v>
      </c>
      <c r="B16" s="23" t="e">
        <f t="shared" si="1"/>
        <v>#REF!</v>
      </c>
      <c r="C16" s="27" t="e">
        <f t="shared" si="2"/>
        <v>#REF!</v>
      </c>
      <c r="D16" s="16" t="e">
        <f>#REF!</f>
        <v>#REF!</v>
      </c>
      <c r="E16" s="36" t="e">
        <f t="shared" ref="E16:E23" si="5">ROUND(D16*$F$6,2)</f>
        <v>#REF!</v>
      </c>
      <c r="F16" s="56" t="e">
        <f>#REF!</f>
        <v>#REF!</v>
      </c>
      <c r="G16" s="27" t="e">
        <f t="shared" ref="G16:G23" si="6">ROUND(F16*$F$7,2)</f>
        <v>#REF!</v>
      </c>
      <c r="H16" s="14" t="e">
        <f t="shared" si="0"/>
        <v>#REF!</v>
      </c>
    </row>
    <row r="17" spans="1:11" ht="20.100000000000001" customHeight="1" x14ac:dyDescent="0.15">
      <c r="A17" s="13" t="s">
        <v>10</v>
      </c>
      <c r="B17" s="23" t="e">
        <f t="shared" si="1"/>
        <v>#REF!</v>
      </c>
      <c r="C17" s="27" t="e">
        <f t="shared" si="2"/>
        <v>#REF!</v>
      </c>
      <c r="D17" s="16" t="e">
        <f>#REF!</f>
        <v>#REF!</v>
      </c>
      <c r="E17" s="36" t="e">
        <f t="shared" si="5"/>
        <v>#REF!</v>
      </c>
      <c r="F17" s="56" t="e">
        <f>#REF!</f>
        <v>#REF!</v>
      </c>
      <c r="G17" s="27" t="e">
        <f t="shared" si="6"/>
        <v>#REF!</v>
      </c>
      <c r="H17" s="14" t="e">
        <f t="shared" si="0"/>
        <v>#REF!</v>
      </c>
    </row>
    <row r="18" spans="1:11" ht="20.100000000000001" customHeight="1" x14ac:dyDescent="0.15">
      <c r="A18" s="13" t="s">
        <v>65</v>
      </c>
      <c r="B18" s="23" t="e">
        <f t="shared" si="1"/>
        <v>#REF!</v>
      </c>
      <c r="C18" s="27" t="e">
        <f t="shared" si="2"/>
        <v>#REF!</v>
      </c>
      <c r="D18" s="16" t="e">
        <f>#REF!</f>
        <v>#REF!</v>
      </c>
      <c r="E18" s="36" t="e">
        <f t="shared" si="5"/>
        <v>#REF!</v>
      </c>
      <c r="F18" s="56" t="e">
        <f>#REF!</f>
        <v>#REF!</v>
      </c>
      <c r="G18" s="27" t="e">
        <f t="shared" si="6"/>
        <v>#REF!</v>
      </c>
      <c r="H18" s="14" t="e">
        <f t="shared" si="0"/>
        <v>#REF!</v>
      </c>
    </row>
    <row r="19" spans="1:11" ht="20.100000000000001" customHeight="1" x14ac:dyDescent="0.15">
      <c r="A19" s="13" t="s">
        <v>66</v>
      </c>
      <c r="B19" s="23" t="e">
        <f t="shared" si="1"/>
        <v>#REF!</v>
      </c>
      <c r="C19" s="27" t="e">
        <f t="shared" si="2"/>
        <v>#REF!</v>
      </c>
      <c r="D19" s="16" t="e">
        <f>#REF!</f>
        <v>#REF!</v>
      </c>
      <c r="E19" s="36" t="e">
        <f t="shared" si="5"/>
        <v>#REF!</v>
      </c>
      <c r="F19" s="56" t="e">
        <f>#REF!</f>
        <v>#REF!</v>
      </c>
      <c r="G19" s="27" t="e">
        <f t="shared" si="6"/>
        <v>#REF!</v>
      </c>
      <c r="H19" s="14" t="e">
        <f t="shared" si="0"/>
        <v>#REF!</v>
      </c>
    </row>
    <row r="20" spans="1:11" ht="20.100000000000001" customHeight="1" x14ac:dyDescent="0.15">
      <c r="A20" s="13" t="s">
        <v>12</v>
      </c>
      <c r="B20" s="23" t="e">
        <f t="shared" si="1"/>
        <v>#REF!</v>
      </c>
      <c r="C20" s="27" t="e">
        <f t="shared" si="2"/>
        <v>#REF!</v>
      </c>
      <c r="D20" s="16" t="e">
        <f>#REF!</f>
        <v>#REF!</v>
      </c>
      <c r="E20" s="36" t="e">
        <f t="shared" si="5"/>
        <v>#REF!</v>
      </c>
      <c r="F20" s="56" t="e">
        <f>#REF!</f>
        <v>#REF!</v>
      </c>
      <c r="G20" s="27" t="e">
        <f t="shared" si="6"/>
        <v>#REF!</v>
      </c>
      <c r="H20" s="14" t="e">
        <f t="shared" si="0"/>
        <v>#REF!</v>
      </c>
    </row>
    <row r="21" spans="1:11" ht="20.100000000000001" customHeight="1" x14ac:dyDescent="0.15">
      <c r="A21" s="13" t="s">
        <v>61</v>
      </c>
      <c r="B21" s="23" t="e">
        <f t="shared" si="1"/>
        <v>#REF!</v>
      </c>
      <c r="C21" s="27" t="e">
        <f t="shared" si="2"/>
        <v>#REF!</v>
      </c>
      <c r="D21" s="16" t="e">
        <f>#REF!</f>
        <v>#REF!</v>
      </c>
      <c r="E21" s="36" t="e">
        <f t="shared" si="5"/>
        <v>#REF!</v>
      </c>
      <c r="F21" s="56" t="e">
        <f>#REF!</f>
        <v>#REF!</v>
      </c>
      <c r="G21" s="27" t="e">
        <f t="shared" si="6"/>
        <v>#REF!</v>
      </c>
      <c r="H21" s="14" t="e">
        <f t="shared" si="0"/>
        <v>#REF!</v>
      </c>
    </row>
    <row r="22" spans="1:11" ht="20.100000000000001" customHeight="1" x14ac:dyDescent="0.15">
      <c r="A22" s="13" t="s">
        <v>62</v>
      </c>
      <c r="B22" s="23" t="e">
        <f t="shared" si="1"/>
        <v>#REF!</v>
      </c>
      <c r="C22" s="27" t="e">
        <f t="shared" si="2"/>
        <v>#REF!</v>
      </c>
      <c r="D22" s="16" t="e">
        <f>#REF!</f>
        <v>#REF!</v>
      </c>
      <c r="E22" s="36" t="e">
        <f t="shared" si="5"/>
        <v>#REF!</v>
      </c>
      <c r="F22" s="56" t="e">
        <f>#REF!</f>
        <v>#REF!</v>
      </c>
      <c r="G22" s="27" t="e">
        <f t="shared" si="6"/>
        <v>#REF!</v>
      </c>
      <c r="H22" s="14" t="e">
        <f t="shared" si="0"/>
        <v>#REF!</v>
      </c>
    </row>
    <row r="23" spans="1:11" ht="20.100000000000001" customHeight="1" thickBot="1" x14ac:dyDescent="0.2">
      <c r="A23" s="15" t="s">
        <v>4</v>
      </c>
      <c r="B23" s="25" t="e">
        <f t="shared" si="1"/>
        <v>#REF!</v>
      </c>
      <c r="C23" s="29" t="e">
        <f t="shared" si="2"/>
        <v>#REF!</v>
      </c>
      <c r="D23" s="17" t="e">
        <f>#REF!</f>
        <v>#REF!</v>
      </c>
      <c r="E23" s="38" t="e">
        <f t="shared" si="5"/>
        <v>#REF!</v>
      </c>
      <c r="F23" s="58" t="e">
        <f>#REF!</f>
        <v>#REF!</v>
      </c>
      <c r="G23" s="29" t="e">
        <f t="shared" si="6"/>
        <v>#REF!</v>
      </c>
      <c r="H23" s="67" t="e">
        <f t="shared" si="0"/>
        <v>#REF!</v>
      </c>
    </row>
    <row r="24" spans="1:11" ht="20.100000000000001" customHeight="1" thickTop="1" thickBot="1" x14ac:dyDescent="0.2">
      <c r="A24" s="11" t="s">
        <v>13</v>
      </c>
      <c r="B24" s="26" t="e">
        <f t="shared" ref="B24:H24" si="7">SUM(B12:B23)</f>
        <v>#REF!</v>
      </c>
      <c r="C24" s="30" t="e">
        <f t="shared" si="7"/>
        <v>#REF!</v>
      </c>
      <c r="D24" s="12" t="e">
        <f t="shared" si="7"/>
        <v>#REF!</v>
      </c>
      <c r="E24" s="39" t="e">
        <f t="shared" si="7"/>
        <v>#REF!</v>
      </c>
      <c r="F24" s="59" t="e">
        <f t="shared" si="7"/>
        <v>#REF!</v>
      </c>
      <c r="G24" s="30" t="e">
        <f t="shared" si="7"/>
        <v>#REF!</v>
      </c>
      <c r="H24" s="22" t="e">
        <f t="shared" si="7"/>
        <v>#REF!</v>
      </c>
      <c r="I24" s="21" t="s">
        <v>75</v>
      </c>
    </row>
    <row r="25" spans="1:11" ht="20.100000000000001" customHeight="1" thickBot="1" x14ac:dyDescent="0.2">
      <c r="A25" s="31"/>
      <c r="B25" s="64"/>
      <c r="C25" s="64"/>
      <c r="D25" s="65"/>
      <c r="E25" s="64"/>
      <c r="F25" s="65" t="s">
        <v>69</v>
      </c>
      <c r="G25" s="64"/>
      <c r="H25" s="65"/>
    </row>
    <row r="26" spans="1:11" ht="37.5" customHeight="1" thickBot="1" x14ac:dyDescent="0.2">
      <c r="A26" s="31"/>
      <c r="B26" s="64"/>
      <c r="C26" s="64"/>
      <c r="D26" s="65"/>
      <c r="E26" s="64"/>
      <c r="F26" s="22" t="s">
        <v>67</v>
      </c>
      <c r="G26" s="66" t="s">
        <v>68</v>
      </c>
      <c r="H26" s="22" t="e">
        <f>H24+'別紙2-1_起案用'!H24</f>
        <v>#REF!</v>
      </c>
      <c r="K26" s="88" t="e">
        <f>H26*1.08</f>
        <v>#REF!</v>
      </c>
    </row>
    <row r="27" spans="1:11" ht="13.5" customHeight="1" x14ac:dyDescent="0.15">
      <c r="A27" s="31"/>
      <c r="B27" s="64"/>
      <c r="C27" s="64"/>
      <c r="D27" s="65"/>
      <c r="E27" s="64"/>
      <c r="F27" s="65"/>
      <c r="G27" s="64"/>
      <c r="H27" s="65"/>
    </row>
    <row r="28" spans="1:11" x14ac:dyDescent="0.15">
      <c r="A28" s="1" t="s">
        <v>21</v>
      </c>
    </row>
    <row r="29" spans="1:11" x14ac:dyDescent="0.15">
      <c r="A29" s="1" t="str">
        <f>'別紙2-1_入力'!A28</f>
        <v>(1)月々の計算においては、基本料金・電力量料金は少数点以下二桁まで計算し、各月の月合計で少数点以下を切り捨てた金額を記入すること。</v>
      </c>
    </row>
    <row r="30" spans="1:11" x14ac:dyDescent="0.15">
      <c r="A30" s="1" t="str">
        <f>'別紙2-1_入力'!A29</f>
        <v>(2)常時電力の基本料金について、以下の通りとする。</v>
      </c>
    </row>
    <row r="31" spans="1:11" x14ac:dyDescent="0.15">
      <c r="A31" s="1" t="str">
        <f>'別紙2-1_入力'!A30</f>
        <v>　・常時電力の基本料金＝契約電力×料金単価×（185－力率）/100</v>
      </c>
    </row>
    <row r="32" spans="1:11" x14ac:dyDescent="0.15">
      <c r="A32" s="1" t="str">
        <f>'別紙2-1_入力'!A31</f>
        <v>　・使用月の力率は100％とし、未使用月の力率は85％として計算すること。</v>
      </c>
    </row>
    <row r="33" spans="1:1" x14ac:dyDescent="0.15">
      <c r="A33" s="1" t="str">
        <f>'別紙2-1_入力'!A32</f>
        <v>　・未使用月は使用月の半額とする。</v>
      </c>
    </row>
    <row r="34" spans="1:1" x14ac:dyDescent="0.15">
      <c r="A34" s="1" t="str">
        <f>'別紙2-1_入力'!A33</f>
        <v>(3)自家発補給電力の基本料金について、未使用月は使用月の２０％とし、力率割引及び割増は常時電力と同様とする。</v>
      </c>
    </row>
    <row r="35" spans="1:1" x14ac:dyDescent="0.15">
      <c r="A35" s="1" t="str">
        <f>'別紙2-1_入力'!A34</f>
        <v>(4)燃料費等調整額、再生可能エネルギー発電促進賦課金及び市場価格調整額の料金は、考慮しないこと。</v>
      </c>
    </row>
    <row r="36" spans="1:1" x14ac:dyDescent="0.15">
      <c r="A36" s="1" t="str">
        <f>'別紙2-1_入力'!A35</f>
        <v>(5)積算金額（税込）は消費税及び地方消費税を含むものとすること。</v>
      </c>
    </row>
    <row r="37" spans="1:1" x14ac:dyDescent="0.15">
      <c r="A37" s="1" t="str">
        <f>'別紙2-1_入力'!A36</f>
        <v>(6)積算内訳書の表には１年分の金額を記入すること。</v>
      </c>
    </row>
    <row r="38" spans="1:1" x14ac:dyDescent="0.15">
      <c r="A38" s="1" t="str">
        <f>'別紙2-1_入力'!A37</f>
        <v>(7)積算金額（税込）は入札金額と一致すること。</v>
      </c>
    </row>
    <row r="39" spans="1:1" x14ac:dyDescent="0.15">
      <c r="A39" s="1" t="str">
        <f>'別紙2-1_入力'!A38</f>
        <v>(8)基本料金及び電力量料金の単価は、税込金額を記入すること。</v>
      </c>
    </row>
    <row r="40" spans="1:1" x14ac:dyDescent="0.15">
      <c r="A40" s="1" t="str">
        <f>'別紙2-1_入力'!A39</f>
        <v>(9)夏季は、7月1日から9月30日までの期間とする。</v>
      </c>
    </row>
    <row r="41" spans="1:1" x14ac:dyDescent="0.15">
      <c r="A41" s="1" t="str">
        <f>'別紙2-1_入力'!A40</f>
        <v>　その他季は、4月1日から6月30日までの期間及び10月1日から3月31日までの期間とする。</v>
      </c>
    </row>
  </sheetData>
  <mergeCells count="10">
    <mergeCell ref="A1:B1"/>
    <mergeCell ref="A2:H2"/>
    <mergeCell ref="C3:D4"/>
    <mergeCell ref="E3:F3"/>
    <mergeCell ref="A9:A11"/>
    <mergeCell ref="B9:C9"/>
    <mergeCell ref="D9:G9"/>
    <mergeCell ref="H9:H11"/>
    <mergeCell ref="D10:E10"/>
    <mergeCell ref="F10:G10"/>
  </mergeCells>
  <phoneticPr fontId="1"/>
  <printOptions horizontalCentered="1"/>
  <pageMargins left="0" right="0" top="0.55118110236220474" bottom="0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別紙2-1白紙</vt:lpstr>
      <vt:lpstr>別紙2-2白紙</vt:lpstr>
      <vt:lpstr>別紙1_入札版</vt:lpstr>
      <vt:lpstr>別紙2-1_入力</vt:lpstr>
      <vt:lpstr>実績</vt:lpstr>
      <vt:lpstr>別紙2-1_起案用</vt:lpstr>
      <vt:lpstr>別紙2-2_起案用</vt:lpstr>
      <vt:lpstr>'別紙2-1_起案用'!Print_Area</vt:lpstr>
      <vt:lpstr>'別紙2-1_入力'!Print_Area</vt:lpstr>
      <vt:lpstr>'別紙2-1白紙'!Print_Area</vt:lpstr>
      <vt:lpstr>'別紙2-2_起案用'!Print_Area</vt:lpstr>
      <vt:lpstr>'別紙2-2白紙'!Print_Area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2026-05-22T04:01:17Z</cp:lastPrinted>
  <dcterms:created xsi:type="dcterms:W3CDTF">2014-06-12T01:48:07Z</dcterms:created>
  <dcterms:modified xsi:type="dcterms:W3CDTF">2026-05-22T04:01:20Z</dcterms:modified>
</cp:coreProperties>
</file>