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00_企画推進班\50_MCMS\98_和名CC自己託送\！入札（第２回）\2.公表伺い\ホームページ\"/>
    </mc:Choice>
  </mc:AlternateContent>
  <workbookProtection workbookAlgorithmName="SHA-512" workbookHashValue="QMaQ5vKafREXBmXwdogWknZk+zr92tAF1RXMyP/lPQjZ0a6iK0SbPQ6+Z+xHdOL/JdPn6WrOfpCEWyIr7NolFw==" workbookSaltValue="czOwFrWQjzrHp4R5JGfS4g==" workbookSpinCount="100000" lockStructure="1"/>
  <bookViews>
    <workbookView xWindow="0" yWindow="0" windowWidth="16815" windowHeight="7740"/>
  </bookViews>
  <sheets>
    <sheet name="総括表" sheetId="1" r:id="rId1"/>
    <sheet name="別紙1‐1" sheetId="2" r:id="rId2"/>
    <sheet name="別紙1-2" sheetId="3" r:id="rId3"/>
    <sheet name="別紙2-1" sheetId="4" r:id="rId4"/>
    <sheet name="別紙2-2" sheetId="5" r:id="rId5"/>
    <sheet name="別紙3-1" sheetId="6" r:id="rId6"/>
    <sheet name="別紙3-2" sheetId="7" r:id="rId7"/>
    <sheet name="Sheet1" sheetId="8" r:id="rId8"/>
  </sheets>
  <definedNames>
    <definedName name="_xlnm.Print_Area" localSheetId="0">総括表!$A$1:$G$25</definedName>
    <definedName name="_xlnm.Print_Area" localSheetId="2">'別紙1-2'!$A$1:$H$30</definedName>
  </definedNames>
  <calcPr calcId="162913"/>
  <extLst>
    <ext uri="GoogleSheetsCustomDataVersion1">
      <go:sheetsCustomData xmlns:go="http://customooxmlschemas.google.com/" r:id="rId12" roundtripDataSignature="AMtx7minxVMOuVFaPWjxp1gn1SdKB/ofiw=="/>
    </ext>
  </extLst>
</workbook>
</file>

<file path=xl/calcChain.xml><?xml version="1.0" encoding="utf-8"?>
<calcChain xmlns="http://schemas.openxmlformats.org/spreadsheetml/2006/main">
  <c r="K24" i="7" l="1"/>
  <c r="K24" i="5"/>
  <c r="H26" i="3"/>
  <c r="F19" i="5" l="1"/>
  <c r="J11" i="5" l="1"/>
  <c r="I20" i="7" l="1"/>
  <c r="J19" i="7"/>
  <c r="K19" i="7" s="1"/>
  <c r="G19" i="7"/>
  <c r="F19" i="7"/>
  <c r="D19" i="7"/>
  <c r="J18" i="7"/>
  <c r="K18" i="7" s="1"/>
  <c r="G18" i="7"/>
  <c r="F18" i="7"/>
  <c r="D18" i="7"/>
  <c r="J17" i="7"/>
  <c r="K17" i="7" s="1"/>
  <c r="G17" i="7"/>
  <c r="H17" i="7" s="1"/>
  <c r="D17" i="7"/>
  <c r="J16" i="7"/>
  <c r="K16" i="7" s="1"/>
  <c r="G16" i="7"/>
  <c r="H16" i="7" s="1"/>
  <c r="D16" i="7"/>
  <c r="J15" i="7"/>
  <c r="K15" i="7" s="1"/>
  <c r="G15" i="7"/>
  <c r="H15" i="7" s="1"/>
  <c r="D15" i="7"/>
  <c r="J14" i="7"/>
  <c r="K14" i="7" s="1"/>
  <c r="G14" i="7"/>
  <c r="H14" i="7" s="1"/>
  <c r="D14" i="7"/>
  <c r="J13" i="7"/>
  <c r="K13" i="7" s="1"/>
  <c r="G13" i="7"/>
  <c r="H13" i="7" s="1"/>
  <c r="D13" i="7"/>
  <c r="J12" i="7"/>
  <c r="K12" i="7" s="1"/>
  <c r="G12" i="7"/>
  <c r="F12" i="7"/>
  <c r="D12" i="7"/>
  <c r="J11" i="7"/>
  <c r="K11" i="7" s="1"/>
  <c r="G11" i="7"/>
  <c r="H11" i="7" s="1"/>
  <c r="D11" i="7"/>
  <c r="J10" i="7"/>
  <c r="K10" i="7" s="1"/>
  <c r="G10" i="7"/>
  <c r="H10" i="7" s="1"/>
  <c r="D10" i="7"/>
  <c r="J9" i="7"/>
  <c r="K9" i="7" s="1"/>
  <c r="G9" i="7"/>
  <c r="H9" i="7" s="1"/>
  <c r="D9" i="7"/>
  <c r="C9" i="7"/>
  <c r="C10" i="7" s="1"/>
  <c r="J8" i="7"/>
  <c r="K8" i="7" s="1"/>
  <c r="G8" i="7"/>
  <c r="H8" i="7" s="1"/>
  <c r="D8" i="7"/>
  <c r="E8" i="7" s="1"/>
  <c r="O12" i="6"/>
  <c r="N6" i="6"/>
  <c r="M6" i="6"/>
  <c r="L6" i="6"/>
  <c r="K6" i="6"/>
  <c r="J6" i="6"/>
  <c r="I6" i="6"/>
  <c r="H6" i="6"/>
  <c r="G6" i="6"/>
  <c r="F6" i="6"/>
  <c r="E6" i="6"/>
  <c r="D6" i="6"/>
  <c r="C6" i="6"/>
  <c r="O6" i="6" s="1"/>
  <c r="I20" i="5"/>
  <c r="J19" i="5"/>
  <c r="K19" i="5" s="1"/>
  <c r="G19" i="5"/>
  <c r="H19" i="5" s="1"/>
  <c r="D19" i="5"/>
  <c r="J18" i="5"/>
  <c r="K18" i="5" s="1"/>
  <c r="G18" i="5"/>
  <c r="H18" i="5" s="1"/>
  <c r="F18" i="5"/>
  <c r="D18" i="5"/>
  <c r="J17" i="5"/>
  <c r="K17" i="5" s="1"/>
  <c r="G17" i="5"/>
  <c r="H17" i="5" s="1"/>
  <c r="D17" i="5"/>
  <c r="J16" i="5"/>
  <c r="K16" i="5" s="1"/>
  <c r="G16" i="5"/>
  <c r="H16" i="5" s="1"/>
  <c r="D16" i="5"/>
  <c r="J15" i="5"/>
  <c r="K15" i="5" s="1"/>
  <c r="G15" i="5"/>
  <c r="H15" i="5" s="1"/>
  <c r="D15" i="5"/>
  <c r="J14" i="5"/>
  <c r="K14" i="5" s="1"/>
  <c r="G14" i="5"/>
  <c r="H14" i="5" s="1"/>
  <c r="D14" i="5"/>
  <c r="J13" i="5"/>
  <c r="K13" i="5" s="1"/>
  <c r="G13" i="5"/>
  <c r="H13" i="5" s="1"/>
  <c r="D13" i="5"/>
  <c r="J12" i="5"/>
  <c r="K12" i="5" s="1"/>
  <c r="G12" i="5"/>
  <c r="F12" i="5"/>
  <c r="F20" i="5" s="1"/>
  <c r="D12" i="5"/>
  <c r="K11" i="5"/>
  <c r="G11" i="5"/>
  <c r="H11" i="5" s="1"/>
  <c r="D11" i="5"/>
  <c r="J10" i="5"/>
  <c r="K10" i="5" s="1"/>
  <c r="G10" i="5"/>
  <c r="H10" i="5" s="1"/>
  <c r="D10" i="5"/>
  <c r="J9" i="5"/>
  <c r="K9" i="5" s="1"/>
  <c r="G9" i="5"/>
  <c r="H9" i="5" s="1"/>
  <c r="D9" i="5"/>
  <c r="C9" i="5"/>
  <c r="C10" i="5" s="1"/>
  <c r="J8" i="5"/>
  <c r="K8" i="5" s="1"/>
  <c r="G8" i="5"/>
  <c r="H8" i="5" s="1"/>
  <c r="D8" i="5"/>
  <c r="E8" i="5" s="1"/>
  <c r="O12" i="4"/>
  <c r="N6" i="4"/>
  <c r="M6" i="4"/>
  <c r="L6" i="4"/>
  <c r="K6" i="4"/>
  <c r="J6" i="4"/>
  <c r="I6" i="4"/>
  <c r="H6" i="4"/>
  <c r="G6" i="4"/>
  <c r="F6" i="4"/>
  <c r="E6" i="4"/>
  <c r="D6" i="4"/>
  <c r="C6" i="4"/>
  <c r="O6" i="4" s="1"/>
  <c r="F22" i="3"/>
  <c r="D22" i="3"/>
  <c r="B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C15" i="3"/>
  <c r="G14" i="3"/>
  <c r="C14" i="3"/>
  <c r="G13" i="3"/>
  <c r="C13" i="3"/>
  <c r="G12" i="3"/>
  <c r="E12" i="3"/>
  <c r="G11" i="3"/>
  <c r="E11" i="3"/>
  <c r="G10" i="3"/>
  <c r="E10" i="3"/>
  <c r="D33" i="2"/>
  <c r="C33" i="2"/>
  <c r="B33" i="2"/>
  <c r="E32" i="2"/>
  <c r="E31" i="2"/>
  <c r="E30" i="2"/>
  <c r="E29" i="2"/>
  <c r="E28" i="2"/>
  <c r="E27" i="2"/>
  <c r="E26" i="2"/>
  <c r="E25" i="2"/>
  <c r="E24" i="2"/>
  <c r="E23" i="2"/>
  <c r="E22" i="2"/>
  <c r="E21" i="2"/>
  <c r="E33" i="2" s="1"/>
  <c r="D16" i="2"/>
  <c r="C16" i="2"/>
  <c r="B16" i="2"/>
  <c r="E15" i="2"/>
  <c r="E14" i="2"/>
  <c r="E13" i="2"/>
  <c r="E12" i="2"/>
  <c r="E11" i="2"/>
  <c r="E10" i="2"/>
  <c r="E9" i="2"/>
  <c r="E8" i="2"/>
  <c r="E7" i="2"/>
  <c r="E6" i="2"/>
  <c r="E16" i="2" s="1"/>
  <c r="E5" i="2"/>
  <c r="E4" i="2"/>
  <c r="E9" i="7" l="1"/>
  <c r="H12" i="3"/>
  <c r="H14" i="3"/>
  <c r="H16" i="3"/>
  <c r="H18" i="3"/>
  <c r="H20" i="3"/>
  <c r="H18" i="7"/>
  <c r="K20" i="7"/>
  <c r="H12" i="7"/>
  <c r="H10" i="3"/>
  <c r="H11" i="3"/>
  <c r="H13" i="3"/>
  <c r="H19" i="3"/>
  <c r="H21" i="3"/>
  <c r="H19" i="7"/>
  <c r="H15" i="3"/>
  <c r="H17" i="3"/>
  <c r="L9" i="7"/>
  <c r="F20" i="7"/>
  <c r="C11" i="5"/>
  <c r="E10" i="5"/>
  <c r="L10" i="5" s="1"/>
  <c r="C11" i="7"/>
  <c r="E10" i="7"/>
  <c r="L10" i="7" s="1"/>
  <c r="L8" i="5"/>
  <c r="K20" i="5"/>
  <c r="H12" i="5"/>
  <c r="H20" i="5" s="1"/>
  <c r="E9" i="5"/>
  <c r="L9" i="5" s="1"/>
  <c r="L8" i="7"/>
  <c r="H20" i="7" l="1"/>
  <c r="H22" i="3"/>
  <c r="B6" i="8" s="1"/>
  <c r="C12" i="7"/>
  <c r="E11" i="7"/>
  <c r="L11" i="7" s="1"/>
  <c r="C12" i="5"/>
  <c r="E11" i="5"/>
  <c r="L11" i="5" s="1"/>
  <c r="H24" i="3" l="1"/>
  <c r="C13" i="7"/>
  <c r="E12" i="7"/>
  <c r="L12" i="7" s="1"/>
  <c r="E12" i="5"/>
  <c r="L12" i="5" s="1"/>
  <c r="C13" i="5"/>
  <c r="C14" i="7" l="1"/>
  <c r="E13" i="7"/>
  <c r="L13" i="7" s="1"/>
  <c r="E13" i="5"/>
  <c r="L13" i="5" s="1"/>
  <c r="C14" i="5"/>
  <c r="C15" i="7" l="1"/>
  <c r="E14" i="7"/>
  <c r="L14" i="7" s="1"/>
  <c r="E14" i="5"/>
  <c r="L14" i="5" s="1"/>
  <c r="C15" i="5"/>
  <c r="C16" i="7" l="1"/>
  <c r="E15" i="7"/>
  <c r="L15" i="7" s="1"/>
  <c r="E15" i="5"/>
  <c r="L15" i="5" s="1"/>
  <c r="C16" i="5"/>
  <c r="E16" i="5" l="1"/>
  <c r="L16" i="5" s="1"/>
  <c r="C17" i="5"/>
  <c r="C17" i="7"/>
  <c r="E16" i="7"/>
  <c r="L16" i="7" s="1"/>
  <c r="E17" i="5" l="1"/>
  <c r="L17" i="5" s="1"/>
  <c r="C18" i="5"/>
  <c r="C18" i="7"/>
  <c r="E17" i="7"/>
  <c r="L17" i="7" s="1"/>
  <c r="E18" i="7" l="1"/>
  <c r="L18" i="7" s="1"/>
  <c r="C19" i="7"/>
  <c r="E19" i="7" s="1"/>
  <c r="E18" i="5"/>
  <c r="L18" i="5" s="1"/>
  <c r="C19" i="5"/>
  <c r="E19" i="5" s="1"/>
  <c r="L19" i="5" s="1"/>
  <c r="L21" i="5" l="1"/>
  <c r="D6" i="8" s="1"/>
  <c r="E20" i="5"/>
  <c r="L19" i="7"/>
  <c r="L21" i="7" s="1"/>
  <c r="E20" i="7"/>
  <c r="F6" i="8" l="1"/>
  <c r="H6" i="8" s="1"/>
</calcChain>
</file>

<file path=xl/sharedStrings.xml><?xml version="1.0" encoding="utf-8"?>
<sst xmlns="http://schemas.openxmlformats.org/spreadsheetml/2006/main" count="353" uniqueCount="133">
  <si>
    <t>総　　括　　表</t>
  </si>
  <si>
    <t>表１　単価表(円/kWh)　（消費税及び地方消費税相当額を含む）</t>
  </si>
  <si>
    <t>和名ヶ谷分クリーンセンター
の余剰電力売却</t>
  </si>
  <si>
    <t>夏季平日昼間電力量</t>
  </si>
  <si>
    <t>その他季平日昼間電力量</t>
  </si>
  <si>
    <t>その他電力量</t>
  </si>
  <si>
    <t>表２　単価表(円/kWh)　（消費税及び地方消費税相当額を含む）</t>
  </si>
  <si>
    <t>市役所本庁舎
の電力購入</t>
  </si>
  <si>
    <t>基本料金</t>
  </si>
  <si>
    <t>自己託送分</t>
  </si>
  <si>
    <t>夏季</t>
  </si>
  <si>
    <t>その他季</t>
  </si>
  <si>
    <t>負荷追随分</t>
  </si>
  <si>
    <t>表３　単価表(円/kWh)　（消費税及び地方消費税相当額を含む）</t>
  </si>
  <si>
    <t>東部クリーンセンター
の電力購入</t>
  </si>
  <si>
    <t>和名ケ谷クリーンセンターの余剰電力売却</t>
  </si>
  <si>
    <t>別紙1-１</t>
  </si>
  <si>
    <t>１　予定売却電力量</t>
  </si>
  <si>
    <t>単位：キロワット時(kWh)</t>
  </si>
  <si>
    <t>合計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</si>
  <si>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</si>
  <si>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</si>
  <si>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</si>
  <si>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</si>
  <si>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</si>
  <si>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</si>
  <si>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</si>
  <si>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</si>
  <si>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</si>
  <si>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</si>
  <si>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</si>
  <si>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</si>
  <si>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</si>
  <si>
    <t>２　売却電力量の実績</t>
  </si>
  <si>
    <t>R4年4月</t>
  </si>
  <si>
    <t>R4年5月</t>
  </si>
  <si>
    <t>R4年6月</t>
  </si>
  <si>
    <t>R4年7月</t>
  </si>
  <si>
    <t>R4年8月</t>
  </si>
  <si>
    <t>R4年9月</t>
  </si>
  <si>
    <t>R4年10月</t>
  </si>
  <si>
    <t>R4年11月</t>
  </si>
  <si>
    <t>R4年12月</t>
  </si>
  <si>
    <t>R5年1月</t>
  </si>
  <si>
    <t>R5年2月</t>
  </si>
  <si>
    <t>R5年3月</t>
  </si>
  <si>
    <t>（注）</t>
  </si>
  <si>
    <t>・その他電力量：「夏季平日昼間電力量」及び「その他季平日昼間電力量」以外の電力量</t>
  </si>
  <si>
    <t>３　バイオマス比率実績</t>
  </si>
  <si>
    <t>令和4年度</t>
  </si>
  <si>
    <t>第1期</t>
  </si>
  <si>
    <t>第2期</t>
  </si>
  <si>
    <t>第3期</t>
  </si>
  <si>
    <t>第4期</t>
  </si>
  <si>
    <t>令和3年度</t>
  </si>
  <si>
    <t>令和2年度</t>
  </si>
  <si>
    <t>別紙1-2</t>
  </si>
  <si>
    <t>和名ケ谷クリーンセンター　売却積算内訳書</t>
  </si>
  <si>
    <t>月別電力量料金　</t>
  </si>
  <si>
    <t>小計（①＋②＋③）
（円）</t>
  </si>
  <si>
    <t>予定売却電力量
(kWh)</t>
  </si>
  <si>
    <t>①電力量料金
(円)</t>
  </si>
  <si>
    <t>②電力量料金
(円)</t>
  </si>
  <si>
    <t>③電力量料金
(円)</t>
  </si>
  <si>
    <t>④1年間合計</t>
  </si>
  <si>
    <t>注意事項</t>
  </si>
  <si>
    <t>(1)月々の計算においては、電力量料金は少数点以下二桁まで計算し、各月の小計で少数点以下を切り捨てた金額を記入すること。</t>
  </si>
  <si>
    <t>(2)単価は、消費税及び地方消費税相当額を含んだ金額を記入すること。</t>
  </si>
  <si>
    <t>(3)表２月別電力量料金の表には1年分の金額を記入し、積算金額には売却期間である3年分の金額を記入すること。</t>
  </si>
  <si>
    <t>市役所本庁舎　電力購入</t>
  </si>
  <si>
    <t>別紙2-１</t>
  </si>
  <si>
    <t>１　月別予定使用電力量</t>
  </si>
  <si>
    <t>単位：kWh</t>
  </si>
  <si>
    <t>No.</t>
  </si>
  <si>
    <t>施設名称</t>
  </si>
  <si>
    <t>令和6年(2024年）</t>
  </si>
  <si>
    <t>令和7年（2025年）</t>
  </si>
  <si>
    <t>本庁舎</t>
  </si>
  <si>
    <t>２　月別使用電力量実績</t>
  </si>
  <si>
    <t>令和４年(2022年）</t>
  </si>
  <si>
    <t>令和５年（2023年）</t>
  </si>
  <si>
    <t>３　最大需要電力実績</t>
  </si>
  <si>
    <t>単位：kW</t>
  </si>
  <si>
    <t>４　力率実績</t>
  </si>
  <si>
    <t>単位：％</t>
  </si>
  <si>
    <t>　・夏季　・・・・７月１日から９月３０日までの期間。</t>
  </si>
  <si>
    <t>　・その他季　・・４月１日から６月３０日までの期間及び１０月１日から３月３１日までの期間。</t>
  </si>
  <si>
    <t>別紙3-2</t>
  </si>
  <si>
    <t>市役所本庁舎　積算内訳書</t>
  </si>
  <si>
    <t>月</t>
  </si>
  <si>
    <t>電力量料金</t>
  </si>
  <si>
    <t>総計
（①＋②＋③）
(円)</t>
  </si>
  <si>
    <t>契約電力
（kW）</t>
  </si>
  <si>
    <t>単価
（円/kW）</t>
  </si>
  <si>
    <t>①基本料金
（円）</t>
  </si>
  <si>
    <t>予定使用
電力量
（kWh）</t>
  </si>
  <si>
    <t>単価
（円/kWh）</t>
  </si>
  <si>
    <t>②自己託送電力料金
（円）</t>
  </si>
  <si>
    <t>③負荷追随電力料金
（円）</t>
  </si>
  <si>
    <t>A</t>
  </si>
  <si>
    <t>B</t>
  </si>
  <si>
    <t>A×B×（185－力率）/100</t>
  </si>
  <si>
    <t>税込金額</t>
  </si>
  <si>
    <t>※注意事項</t>
  </si>
  <si>
    <t>① 月々の計算においては、基本料金・従量料金は小数点以下二桁まで計算し、各月の総計で小数点以下を切り捨てた金額を記入すること。</t>
  </si>
  <si>
    <t>② 力率は１００％として計算すること。</t>
  </si>
  <si>
    <t>③ 燃料費調整額、および再生可能エネルギー発電促進賦課金は、考慮しないこととする。</t>
  </si>
  <si>
    <t>④ 単価及び積算金額（税込み）は消費税及び地方消費税を含むものとする。</t>
  </si>
  <si>
    <t>　なお、本積算内訳書記載の単価については、現行消費税率（１０％）の単価にて計算すること。</t>
  </si>
  <si>
    <t>東部クリーンセンター　電力購入</t>
  </si>
  <si>
    <t>別紙3-１</t>
  </si>
  <si>
    <t>令和６年(2024年）</t>
  </si>
  <si>
    <t>令和７年（2023年）</t>
  </si>
  <si>
    <t>東部CC</t>
  </si>
  <si>
    <t>東部クリーンセンター　積算内訳書</t>
  </si>
  <si>
    <t>-</t>
  </si>
  <si>
    <t>入札書に記載
する金額</t>
  </si>
  <si>
    <t>=</t>
    <phoneticPr fontId="26"/>
  </si>
  <si>
    <t>別紙2-2</t>
    <phoneticPr fontId="26"/>
  </si>
  <si>
    <t>・その他季平日昼間電力量：4月1日から6月30日までの期間及び10月1日から3月31日までの</t>
    <phoneticPr fontId="26"/>
  </si>
  <si>
    <t>　期間において、休日等を除き、午前8時から午後10時までの間の電力量</t>
    <phoneticPr fontId="26"/>
  </si>
  <si>
    <t>・夏季平日昼間電力量：7月1日から9月30日までの期間において、休日等を除き、午前8時</t>
    <phoneticPr fontId="26"/>
  </si>
  <si>
    <t>　から午後10時までの間の電力量</t>
    <phoneticPr fontId="26"/>
  </si>
  <si>
    <t>③負荷追随
電力料金
（円）</t>
    <phoneticPr fontId="26"/>
  </si>
  <si>
    <t>②自己託送
電力料金
（円）</t>
    <phoneticPr fontId="26"/>
  </si>
  <si>
    <t>A×B×（185－力率）
/100</t>
    <phoneticPr fontId="26"/>
  </si>
  <si>
    <t>松戸市和名ケ谷クリーンセンター余剰電力の売却及び公共施設（２施設）で使用する電力の供給に関する制限付き一般競争入札</t>
    <phoneticPr fontId="26"/>
  </si>
  <si>
    <t>基本料金</t>
    <phoneticPr fontId="26"/>
  </si>
  <si>
    <t>和名ヶ谷分クリーンセンター
の余剰電力売却（別紙1-2）
２年分積算金額（税込み）</t>
    <phoneticPr fontId="26"/>
  </si>
  <si>
    <t>市役所本庁舎
の電力購入（別紙2-2）
２年分積算金額（税込み）</t>
    <phoneticPr fontId="26"/>
  </si>
  <si>
    <t>東部クリーンセンター
の電力購入（別紙3-2）
２年分積算金額（税込み）</t>
    <phoneticPr fontId="26"/>
  </si>
  <si>
    <t>２年分積算金額（税込み）
(④×2）　（円）</t>
    <phoneticPr fontId="26"/>
  </si>
  <si>
    <t>２年分積算金額（税込み）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</si>
</sst>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#,##0_ "/>
    <numFmt numFmtId="178" formatCode="#,##0_ ;[Red]\-#,##0\ "/>
    <numFmt numFmtId="179" formatCode="#,##0.00_ ;[Red]\-#,##0.00\ "/>
    <numFmt numFmtId="180" formatCode="#,##0&quot; &quot;"/>
    <numFmt numFmtId="181" formatCode="#,##0_);[Red]\(#,##0\)"/>
  </numFmts>
  <fonts count="35">
    <font>
      <sz val="11"/>
      <color theme="1"/>
      <name val="Calibri"/>
      <scheme val="minor"/>
    </font>
    <font>
      <sz val="2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MS Mincho"/>
      <family val="1"/>
      <charset val="128"/>
    </font>
    <font>
      <sz val="11"/>
      <name val="Calibri"/>
      <family val="2"/>
    </font>
    <font>
      <sz val="16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/>
      <sz val="16"/>
      <color rgb="FF000000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b/>
      <sz val="10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b/>
      <sz val="14"/>
      <color rgb="FF00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b/>
      <sz val="8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8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38" fontId="27" fillId="0" borderId="0" applyFont="0" applyFill="0" applyBorder="0" applyAlignment="0" applyProtection="0">
      <alignment vertical="center"/>
    </xf>
  </cellStyleXfs>
  <cellXfs count="236"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16" xfId="0" applyNumberFormat="1" applyFont="1" applyBorder="1" applyAlignment="1">
      <alignment horizontal="center" vertical="center" shrinkToFit="1"/>
    </xf>
    <xf numFmtId="9" fontId="3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38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0" fontId="9" fillId="0" borderId="16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45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49" fontId="9" fillId="0" borderId="0" xfId="0" quotePrefix="1" applyNumberFormat="1" applyFont="1" applyAlignment="1">
      <alignment horizont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38" fontId="9" fillId="0" borderId="16" xfId="0" applyNumberFormat="1" applyFont="1" applyBorder="1" applyAlignment="1">
      <alignment vertical="center" shrinkToFit="1"/>
    </xf>
    <xf numFmtId="38" fontId="9" fillId="0" borderId="16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7" fillId="0" borderId="58" xfId="0" applyFont="1" applyBorder="1" applyAlignment="1">
      <alignment horizontal="center" vertical="center" shrinkToFit="1"/>
    </xf>
    <xf numFmtId="38" fontId="18" fillId="0" borderId="59" xfId="0" applyNumberFormat="1" applyFont="1" applyBorder="1" applyAlignment="1">
      <alignment vertical="center" shrinkToFit="1"/>
    </xf>
    <xf numFmtId="38" fontId="9" fillId="0" borderId="60" xfId="1" applyFont="1" applyBorder="1" applyAlignment="1">
      <alignment vertical="center" shrinkToFit="1"/>
    </xf>
    <xf numFmtId="38" fontId="18" fillId="0" borderId="61" xfId="0" applyNumberFormat="1" applyFont="1" applyBorder="1" applyAlignment="1">
      <alignment vertical="center" shrinkToFit="1"/>
    </xf>
    <xf numFmtId="38" fontId="9" fillId="0" borderId="59" xfId="0" applyNumberFormat="1" applyFont="1" applyBorder="1" applyAlignment="1">
      <alignment vertical="center" shrinkToFit="1"/>
    </xf>
    <xf numFmtId="2" fontId="18" fillId="0" borderId="60" xfId="0" applyNumberFormat="1" applyFont="1" applyBorder="1" applyAlignment="1">
      <alignment vertical="center" shrinkToFit="1"/>
    </xf>
    <xf numFmtId="40" fontId="18" fillId="0" borderId="60" xfId="0" applyNumberFormat="1" applyFont="1" applyBorder="1" applyAlignment="1">
      <alignment vertical="center" shrinkToFit="1"/>
    </xf>
    <xf numFmtId="38" fontId="18" fillId="0" borderId="61" xfId="1" applyNumberFormat="1" applyFont="1" applyBorder="1" applyAlignment="1">
      <alignment vertical="center" shrinkToFit="1"/>
    </xf>
    <xf numFmtId="38" fontId="18" fillId="0" borderId="26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7" fillId="0" borderId="62" xfId="0" applyFont="1" applyBorder="1" applyAlignment="1">
      <alignment horizontal="center" vertical="center" shrinkToFit="1"/>
    </xf>
    <xf numFmtId="38" fontId="18" fillId="0" borderId="63" xfId="0" applyNumberFormat="1" applyFont="1" applyBorder="1" applyAlignment="1">
      <alignment vertical="center" shrinkToFit="1"/>
    </xf>
    <xf numFmtId="38" fontId="9" fillId="0" borderId="16" xfId="1" applyFont="1" applyBorder="1" applyAlignment="1">
      <alignment vertical="center" shrinkToFit="1"/>
    </xf>
    <xf numFmtId="38" fontId="18" fillId="0" borderId="54" xfId="0" applyNumberFormat="1" applyFont="1" applyBorder="1" applyAlignment="1">
      <alignment vertical="center" shrinkToFit="1"/>
    </xf>
    <xf numFmtId="38" fontId="9" fillId="0" borderId="64" xfId="0" applyNumberFormat="1" applyFont="1" applyBorder="1" applyAlignment="1">
      <alignment vertical="center" shrinkToFit="1"/>
    </xf>
    <xf numFmtId="2" fontId="18" fillId="0" borderId="16" xfId="0" applyNumberFormat="1" applyFont="1" applyBorder="1" applyAlignment="1">
      <alignment vertical="center" shrinkToFit="1"/>
    </xf>
    <xf numFmtId="38" fontId="18" fillId="0" borderId="44" xfId="0" applyNumberFormat="1" applyFont="1" applyBorder="1" applyAlignment="1">
      <alignment vertical="center" shrinkToFit="1"/>
    </xf>
    <xf numFmtId="40" fontId="18" fillId="0" borderId="16" xfId="0" applyNumberFormat="1" applyFont="1" applyBorder="1" applyAlignment="1">
      <alignment vertical="center" shrinkToFit="1"/>
    </xf>
    <xf numFmtId="38" fontId="18" fillId="0" borderId="44" xfId="1" applyNumberFormat="1" applyFont="1" applyBorder="1" applyAlignment="1">
      <alignment vertical="center" shrinkToFit="1"/>
    </xf>
    <xf numFmtId="38" fontId="18" fillId="0" borderId="65" xfId="0" applyNumberFormat="1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 shrinkToFit="1"/>
    </xf>
    <xf numFmtId="38" fontId="18" fillId="0" borderId="20" xfId="0" applyNumberFormat="1" applyFont="1" applyBorder="1" applyAlignment="1">
      <alignment vertical="center" shrinkToFit="1"/>
    </xf>
    <xf numFmtId="38" fontId="18" fillId="0" borderId="43" xfId="0" applyNumberFormat="1" applyFont="1" applyBorder="1" applyAlignment="1">
      <alignment vertical="center" shrinkToFit="1"/>
    </xf>
    <xf numFmtId="38" fontId="18" fillId="0" borderId="30" xfId="0" applyNumberFormat="1" applyFont="1" applyBorder="1" applyAlignment="1">
      <alignment vertical="center" shrinkToFit="1"/>
    </xf>
    <xf numFmtId="0" fontId="17" fillId="5" borderId="66" xfId="0" applyFont="1" applyFill="1" applyBorder="1" applyAlignment="1">
      <alignment horizontal="center" vertical="center" shrinkToFit="1"/>
    </xf>
    <xf numFmtId="38" fontId="18" fillId="5" borderId="67" xfId="0" applyNumberFormat="1" applyFont="1" applyFill="1" applyBorder="1" applyAlignment="1">
      <alignment vertical="center" shrinkToFit="1"/>
    </xf>
    <xf numFmtId="38" fontId="9" fillId="5" borderId="16" xfId="1" applyFont="1" applyFill="1" applyBorder="1" applyAlignment="1">
      <alignment vertical="center" shrinkToFit="1"/>
    </xf>
    <xf numFmtId="38" fontId="18" fillId="5" borderId="68" xfId="0" applyNumberFormat="1" applyFont="1" applyFill="1" applyBorder="1" applyAlignment="1">
      <alignment vertical="center" shrinkToFit="1"/>
    </xf>
    <xf numFmtId="38" fontId="9" fillId="5" borderId="64" xfId="0" applyNumberFormat="1" applyFont="1" applyFill="1" applyBorder="1" applyAlignment="1">
      <alignment vertical="center" shrinkToFit="1"/>
    </xf>
    <xf numFmtId="2" fontId="18" fillId="5" borderId="16" xfId="0" applyNumberFormat="1" applyFont="1" applyFill="1" applyBorder="1" applyAlignment="1">
      <alignment vertical="center" shrinkToFit="1"/>
    </xf>
    <xf numFmtId="38" fontId="18" fillId="5" borderId="69" xfId="0" applyNumberFormat="1" applyFont="1" applyFill="1" applyBorder="1" applyAlignment="1">
      <alignment vertical="center" shrinkToFit="1"/>
    </xf>
    <xf numFmtId="40" fontId="18" fillId="5" borderId="16" xfId="0" applyNumberFormat="1" applyFont="1" applyFill="1" applyBorder="1" applyAlignment="1">
      <alignment vertical="center" shrinkToFit="1"/>
    </xf>
    <xf numFmtId="38" fontId="18" fillId="5" borderId="69" xfId="1" applyNumberFormat="1" applyFont="1" applyFill="1" applyBorder="1" applyAlignment="1">
      <alignment vertical="center" shrinkToFit="1"/>
    </xf>
    <xf numFmtId="38" fontId="18" fillId="5" borderId="70" xfId="0" applyNumberFormat="1" applyFont="1" applyFill="1" applyBorder="1" applyAlignment="1">
      <alignment vertical="center" shrinkToFit="1"/>
    </xf>
    <xf numFmtId="0" fontId="17" fillId="5" borderId="30" xfId="0" applyFont="1" applyFill="1" applyBorder="1" applyAlignment="1">
      <alignment horizontal="center" vertical="center" shrinkToFit="1"/>
    </xf>
    <xf numFmtId="38" fontId="18" fillId="5" borderId="71" xfId="0" applyNumberFormat="1" applyFont="1" applyFill="1" applyBorder="1" applyAlignment="1">
      <alignment vertical="center" shrinkToFit="1"/>
    </xf>
    <xf numFmtId="38" fontId="18" fillId="5" borderId="71" xfId="1" applyNumberFormat="1" applyFont="1" applyFill="1" applyBorder="1" applyAlignment="1">
      <alignment vertical="center" shrinkToFit="1"/>
    </xf>
    <xf numFmtId="38" fontId="18" fillId="0" borderId="19" xfId="0" applyNumberFormat="1" applyFont="1" applyBorder="1" applyAlignment="1">
      <alignment vertical="center" shrinkToFit="1"/>
    </xf>
    <xf numFmtId="0" fontId="17" fillId="0" borderId="33" xfId="0" applyFont="1" applyBorder="1" applyAlignment="1">
      <alignment horizontal="center" vertical="center" shrinkToFit="1"/>
    </xf>
    <xf numFmtId="38" fontId="18" fillId="0" borderId="72" xfId="0" applyNumberFormat="1" applyFont="1" applyBorder="1" applyAlignment="1">
      <alignment vertical="center" shrinkToFit="1"/>
    </xf>
    <xf numFmtId="38" fontId="9" fillId="0" borderId="73" xfId="1" applyFont="1" applyBorder="1" applyAlignment="1">
      <alignment vertical="center" shrinkToFit="1"/>
    </xf>
    <xf numFmtId="38" fontId="18" fillId="0" borderId="74" xfId="0" applyNumberFormat="1" applyFont="1" applyBorder="1" applyAlignment="1">
      <alignment vertical="center" shrinkToFit="1"/>
    </xf>
    <xf numFmtId="38" fontId="9" fillId="0" borderId="72" xfId="0" applyNumberFormat="1" applyFont="1" applyBorder="1" applyAlignment="1">
      <alignment vertical="center" shrinkToFit="1"/>
    </xf>
    <xf numFmtId="40" fontId="18" fillId="0" borderId="73" xfId="0" applyNumberFormat="1" applyFont="1" applyBorder="1" applyAlignment="1">
      <alignment vertical="center" shrinkToFit="1"/>
    </xf>
    <xf numFmtId="38" fontId="18" fillId="0" borderId="74" xfId="1" applyNumberFormat="1" applyFont="1" applyBorder="1" applyAlignment="1">
      <alignment vertical="center" shrinkToFit="1"/>
    </xf>
    <xf numFmtId="38" fontId="18" fillId="0" borderId="33" xfId="0" applyNumberFormat="1" applyFont="1" applyBorder="1" applyAlignment="1">
      <alignment vertical="center" shrinkToFit="1"/>
    </xf>
    <xf numFmtId="38" fontId="19" fillId="0" borderId="26" xfId="0" applyNumberFormat="1" applyFont="1" applyBorder="1" applyAlignment="1">
      <alignment horizontal="center" vertical="center" shrinkToFit="1"/>
    </xf>
    <xf numFmtId="38" fontId="20" fillId="0" borderId="5" xfId="0" applyNumberFormat="1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38" fontId="11" fillId="0" borderId="0" xfId="0" applyNumberFormat="1" applyFont="1" applyAlignment="1">
      <alignment vertical="center" shrinkToFit="1"/>
    </xf>
    <xf numFmtId="40" fontId="21" fillId="0" borderId="0" xfId="0" applyNumberFormat="1" applyFont="1" applyAlignment="1">
      <alignment vertical="center" shrinkToFit="1"/>
    </xf>
    <xf numFmtId="3" fontId="18" fillId="0" borderId="0" xfId="0" applyNumberFormat="1" applyFont="1" applyAlignment="1">
      <alignment vertical="center" shrinkToFit="1"/>
    </xf>
    <xf numFmtId="38" fontId="19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38" fontId="21" fillId="0" borderId="0" xfId="0" applyNumberFormat="1" applyFont="1" applyAlignment="1">
      <alignment vertical="center" shrinkToFit="1"/>
    </xf>
    <xf numFmtId="3" fontId="21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38" fontId="11" fillId="0" borderId="0" xfId="0" applyNumberFormat="1" applyFont="1" applyAlignment="1">
      <alignment horizontal="center" vertical="center" shrinkToFit="1"/>
    </xf>
    <xf numFmtId="38" fontId="9" fillId="0" borderId="60" xfId="0" applyNumberFormat="1" applyFont="1" applyBorder="1" applyAlignment="1">
      <alignment vertical="center" shrinkToFit="1"/>
    </xf>
    <xf numFmtId="38" fontId="18" fillId="0" borderId="61" xfId="1" applyFont="1" applyBorder="1" applyAlignment="1">
      <alignment vertical="center" shrinkToFit="1"/>
    </xf>
    <xf numFmtId="38" fontId="18" fillId="0" borderId="44" xfId="1" applyFont="1" applyBorder="1" applyAlignment="1">
      <alignment vertical="center" shrinkToFit="1"/>
    </xf>
    <xf numFmtId="38" fontId="9" fillId="5" borderId="16" xfId="0" applyNumberFormat="1" applyFont="1" applyFill="1" applyBorder="1" applyAlignment="1">
      <alignment vertical="center" shrinkToFit="1"/>
    </xf>
    <xf numFmtId="38" fontId="18" fillId="5" borderId="69" xfId="1" applyFont="1" applyFill="1" applyBorder="1" applyAlignment="1">
      <alignment vertical="center" shrinkToFit="1"/>
    </xf>
    <xf numFmtId="38" fontId="18" fillId="5" borderId="71" xfId="1" applyFont="1" applyFill="1" applyBorder="1" applyAlignment="1">
      <alignment vertical="center" shrinkToFit="1"/>
    </xf>
    <xf numFmtId="38" fontId="9" fillId="0" borderId="73" xfId="0" applyNumberFormat="1" applyFont="1" applyBorder="1" applyAlignment="1">
      <alignment vertical="center" shrinkToFit="1"/>
    </xf>
    <xf numFmtId="2" fontId="18" fillId="0" borderId="73" xfId="0" applyNumberFormat="1" applyFont="1" applyBorder="1" applyAlignment="1">
      <alignment vertical="center" shrinkToFit="1"/>
    </xf>
    <xf numFmtId="38" fontId="18" fillId="0" borderId="74" xfId="1" applyFont="1" applyBorder="1" applyAlignment="1">
      <alignment vertical="center" shrinkToFit="1"/>
    </xf>
    <xf numFmtId="0" fontId="15" fillId="0" borderId="0" xfId="0" applyFont="1" applyAlignment="1">
      <alignment horizontal="center" vertical="center" wrapText="1" shrinkToFit="1"/>
    </xf>
    <xf numFmtId="181" fontId="3" fillId="0" borderId="26" xfId="0" applyNumberFormat="1" applyFont="1" applyBorder="1" applyAlignment="1">
      <alignment vertical="center"/>
    </xf>
    <xf numFmtId="181" fontId="3" fillId="0" borderId="27" xfId="0" applyNumberFormat="1" applyFont="1" applyBorder="1" applyAlignment="1">
      <alignment vertical="center"/>
    </xf>
    <xf numFmtId="181" fontId="3" fillId="0" borderId="28" xfId="0" applyNumberFormat="1" applyFont="1" applyBorder="1" applyAlignment="1">
      <alignment vertical="center"/>
    </xf>
    <xf numFmtId="181" fontId="3" fillId="3" borderId="29" xfId="0" applyNumberFormat="1" applyFont="1" applyFill="1" applyBorder="1" applyAlignment="1">
      <alignment vertical="center"/>
    </xf>
    <xf numFmtId="181" fontId="3" fillId="0" borderId="30" xfId="0" applyNumberFormat="1" applyFont="1" applyBorder="1" applyAlignment="1">
      <alignment vertical="center"/>
    </xf>
    <xf numFmtId="181" fontId="3" fillId="0" borderId="31" xfId="0" applyNumberFormat="1" applyFont="1" applyBorder="1" applyAlignment="1">
      <alignment vertical="center"/>
    </xf>
    <xf numFmtId="181" fontId="3" fillId="0" borderId="32" xfId="0" applyNumberFormat="1" applyFont="1" applyBorder="1" applyAlignment="1">
      <alignment vertical="center"/>
    </xf>
    <xf numFmtId="181" fontId="3" fillId="3" borderId="30" xfId="0" applyNumberFormat="1" applyFont="1" applyFill="1" applyBorder="1" applyAlignment="1">
      <alignment vertical="center"/>
    </xf>
    <xf numFmtId="181" fontId="3" fillId="0" borderId="33" xfId="0" applyNumberFormat="1" applyFont="1" applyBorder="1" applyAlignment="1">
      <alignment vertical="center"/>
    </xf>
    <xf numFmtId="181" fontId="3" fillId="0" borderId="34" xfId="0" applyNumberFormat="1" applyFont="1" applyBorder="1" applyAlignment="1">
      <alignment vertical="center"/>
    </xf>
    <xf numFmtId="181" fontId="3" fillId="0" borderId="35" xfId="0" applyNumberFormat="1" applyFont="1" applyBorder="1" applyAlignment="1">
      <alignment vertical="center"/>
    </xf>
    <xf numFmtId="181" fontId="3" fillId="0" borderId="15" xfId="0" applyNumberFormat="1" applyFont="1" applyBorder="1" applyAlignment="1">
      <alignment vertical="center"/>
    </xf>
    <xf numFmtId="181" fontId="3" fillId="0" borderId="36" xfId="0" applyNumberFormat="1" applyFont="1" applyBorder="1" applyAlignment="1">
      <alignment vertical="center"/>
    </xf>
    <xf numFmtId="181" fontId="3" fillId="0" borderId="37" xfId="0" applyNumberFormat="1" applyFont="1" applyBorder="1" applyAlignment="1">
      <alignment vertical="center"/>
    </xf>
    <xf numFmtId="181" fontId="3" fillId="0" borderId="9" xfId="0" applyNumberFormat="1" applyFont="1" applyBorder="1" applyAlignment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/>
    <xf numFmtId="0" fontId="28" fillId="0" borderId="0" xfId="0" applyFont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 shrinkToFit="1"/>
    </xf>
    <xf numFmtId="0" fontId="28" fillId="0" borderId="3" xfId="0" applyFont="1" applyBorder="1" applyAlignment="1" applyProtection="1">
      <alignment horizontal="center" vertical="center" shrinkToFit="1"/>
    </xf>
    <xf numFmtId="0" fontId="28" fillId="0" borderId="4" xfId="0" applyFont="1" applyBorder="1" applyAlignment="1" applyProtection="1">
      <alignment horizontal="center" vertical="center" shrinkToFit="1"/>
    </xf>
    <xf numFmtId="0" fontId="28" fillId="0" borderId="9" xfId="0" applyFont="1" applyBorder="1" applyAlignment="1" applyProtection="1">
      <alignment horizontal="center" vertical="center"/>
    </xf>
    <xf numFmtId="38" fontId="30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76" fontId="2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2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24" fillId="0" borderId="16" xfId="0" applyFont="1" applyBorder="1" applyAlignment="1" applyProtection="1">
      <alignment horizontal="center" vertical="center" wrapText="1"/>
    </xf>
    <xf numFmtId="0" fontId="2" fillId="0" borderId="85" xfId="0" applyFont="1" applyBorder="1" applyAlignment="1" applyProtection="1">
      <alignment vertical="center"/>
    </xf>
    <xf numFmtId="38" fontId="1" fillId="0" borderId="20" xfId="0" applyNumberFormat="1" applyFont="1" applyBorder="1" applyAlignment="1" applyProtection="1">
      <alignment vertical="center"/>
    </xf>
    <xf numFmtId="38" fontId="1" fillId="0" borderId="16" xfId="0" applyNumberFormat="1" applyFont="1" applyBorder="1" applyAlignment="1" applyProtection="1">
      <alignment vertical="center"/>
    </xf>
    <xf numFmtId="38" fontId="25" fillId="0" borderId="86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vertical="center"/>
    </xf>
    <xf numFmtId="0" fontId="29" fillId="0" borderId="15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 shrinkToFit="1"/>
    </xf>
    <xf numFmtId="0" fontId="29" fillId="0" borderId="5" xfId="0" applyFont="1" applyBorder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 wrapText="1"/>
    </xf>
    <xf numFmtId="0" fontId="29" fillId="0" borderId="12" xfId="0" applyFont="1" applyBorder="1" applyAlignment="1" applyProtection="1">
      <alignment vertical="center"/>
    </xf>
    <xf numFmtId="0" fontId="28" fillId="2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179" fontId="3" fillId="0" borderId="3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79" fontId="6" fillId="0" borderId="39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38" fontId="18" fillId="0" borderId="77" xfId="0" applyNumberFormat="1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8" fillId="0" borderId="76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3" fontId="18" fillId="0" borderId="50" xfId="0" applyNumberFormat="1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38" fontId="18" fillId="0" borderId="77" xfId="1" applyFont="1" applyBorder="1" applyAlignment="1">
      <alignment vertical="center" shrinkToFit="1"/>
    </xf>
    <xf numFmtId="38" fontId="4" fillId="0" borderId="80" xfId="1" applyFont="1" applyBorder="1" applyAlignment="1">
      <alignment vertical="center" shrinkToFit="1"/>
    </xf>
    <xf numFmtId="38" fontId="22" fillId="0" borderId="81" xfId="0" applyNumberFormat="1" applyFont="1" applyBorder="1" applyAlignment="1">
      <alignment horizontal="center" vertical="center" shrinkToFit="1"/>
    </xf>
    <xf numFmtId="0" fontId="4" fillId="0" borderId="82" xfId="0" applyFont="1" applyBorder="1" applyAlignment="1">
      <alignment vertical="center" shrinkToFit="1"/>
    </xf>
    <xf numFmtId="38" fontId="13" fillId="6" borderId="83" xfId="0" applyNumberFormat="1" applyFont="1" applyFill="1" applyBorder="1" applyAlignment="1">
      <alignment vertical="center" shrinkToFit="1"/>
    </xf>
    <xf numFmtId="0" fontId="4" fillId="0" borderId="84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38" fontId="18" fillId="0" borderId="75" xfId="0" applyNumberFormat="1" applyFont="1" applyBorder="1" applyAlignment="1">
      <alignment vertical="center" shrinkToFit="1"/>
    </xf>
    <xf numFmtId="0" fontId="1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/>
    </xf>
    <xf numFmtId="38" fontId="9" fillId="0" borderId="76" xfId="0" applyNumberFormat="1" applyFont="1" applyBorder="1" applyAlignment="1">
      <alignment vertical="center" shrinkToFit="1"/>
    </xf>
    <xf numFmtId="0" fontId="15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0" fontId="14" fillId="0" borderId="4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1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/>
    </xf>
    <xf numFmtId="0" fontId="23" fillId="0" borderId="0" xfId="0" applyFont="1" applyAlignment="1">
      <alignment vertical="center" wrapText="1" shrinkToFit="1"/>
    </xf>
    <xf numFmtId="40" fontId="18" fillId="0" borderId="77" xfId="0" applyNumberFormat="1" applyFont="1" applyBorder="1" applyAlignment="1">
      <alignment vertical="center" shrinkToFit="1"/>
    </xf>
    <xf numFmtId="0" fontId="24" fillId="0" borderId="52" xfId="0" applyFont="1" applyBorder="1" applyAlignment="1" applyProtection="1">
      <alignment horizontal="center" vertical="center" wrapText="1"/>
    </xf>
    <xf numFmtId="0" fontId="24" fillId="0" borderId="52" xfId="0" applyFont="1" applyBorder="1" applyAlignment="1" applyProtection="1">
      <alignment horizontal="center" vertical="center"/>
    </xf>
    <xf numFmtId="0" fontId="24" fillId="0" borderId="54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92075</xdr:rowOff>
        </xdr:from>
        <xdr:to>
          <xdr:col>6</xdr:col>
          <xdr:colOff>433145</xdr:colOff>
          <xdr:row>24</xdr:row>
          <xdr:rowOff>73025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Sheet1!$A$4:$I$7" spid="_x0000_s1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97475"/>
              <a:ext cx="8015045" cy="1114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999"/>
  <sheetViews>
    <sheetView tabSelected="1" view="pageBreakPreview" zoomScaleNormal="100" zoomScaleSheetLayoutView="100" workbookViewId="0">
      <selection activeCell="D31" sqref="D31"/>
    </sheetView>
  </sheetViews>
  <sheetFormatPr defaultColWidth="14.42578125" defaultRowHeight="15" customHeight="1"/>
  <cols>
    <col min="1" max="1" width="2.7109375" style="138" customWidth="1"/>
    <col min="2" max="2" width="24.7109375" style="138" customWidth="1"/>
    <col min="3" max="5" width="25.85546875" style="138" customWidth="1"/>
    <col min="6" max="26" width="8.7109375" style="138" customWidth="1"/>
    <col min="27" max="16384" width="14.42578125" style="138"/>
  </cols>
  <sheetData>
    <row r="1" spans="1:26" ht="45" customHeight="1">
      <c r="B1" s="156" t="s">
        <v>126</v>
      </c>
      <c r="C1" s="156"/>
      <c r="D1" s="156"/>
      <c r="E1" s="156"/>
      <c r="F1" s="156"/>
      <c r="G1" s="156"/>
    </row>
    <row r="2" spans="1:26" ht="28.5">
      <c r="B2" s="162" t="s">
        <v>0</v>
      </c>
      <c r="C2" s="163"/>
      <c r="D2" s="163"/>
      <c r="E2" s="163"/>
    </row>
    <row r="3" spans="1:26" ht="22.5" customHeight="1">
      <c r="A3" s="139"/>
      <c r="B3" s="140"/>
      <c r="C3" s="140" t="s">
        <v>1</v>
      </c>
      <c r="D3" s="140"/>
      <c r="E3" s="14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2.5" customHeight="1">
      <c r="B4" s="164" t="s">
        <v>2</v>
      </c>
      <c r="C4" s="141" t="s">
        <v>3</v>
      </c>
      <c r="D4" s="142" t="s">
        <v>4</v>
      </c>
      <c r="E4" s="143" t="s">
        <v>5</v>
      </c>
    </row>
    <row r="5" spans="1:26" ht="22.5" customHeight="1">
      <c r="B5" s="161"/>
      <c r="C5" s="147"/>
      <c r="D5" s="148"/>
      <c r="E5" s="149"/>
    </row>
    <row r="6" spans="1:26" ht="22.5" customHeight="1"/>
    <row r="7" spans="1:26" ht="22.5" customHeight="1">
      <c r="A7" s="139"/>
      <c r="B7" s="140"/>
      <c r="C7" s="140" t="s">
        <v>6</v>
      </c>
      <c r="D7" s="140"/>
      <c r="E7" s="14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22.5" customHeight="1">
      <c r="B8" s="164" t="s">
        <v>7</v>
      </c>
      <c r="C8" s="144" t="s">
        <v>127</v>
      </c>
      <c r="D8" s="166"/>
      <c r="E8" s="167"/>
    </row>
    <row r="9" spans="1:26" ht="22.5" customHeight="1">
      <c r="B9" s="165"/>
      <c r="C9" s="160" t="s">
        <v>9</v>
      </c>
      <c r="D9" s="142" t="s">
        <v>10</v>
      </c>
      <c r="E9" s="143" t="s">
        <v>11</v>
      </c>
    </row>
    <row r="10" spans="1:26" ht="22.5" customHeight="1">
      <c r="B10" s="165"/>
      <c r="C10" s="161"/>
      <c r="D10" s="148"/>
      <c r="E10" s="149"/>
    </row>
    <row r="11" spans="1:26" ht="22.5" customHeight="1">
      <c r="B11" s="165"/>
      <c r="C11" s="160" t="s">
        <v>12</v>
      </c>
      <c r="D11" s="142" t="s">
        <v>10</v>
      </c>
      <c r="E11" s="143" t="s">
        <v>11</v>
      </c>
    </row>
    <row r="12" spans="1:26" ht="22.5" customHeight="1">
      <c r="B12" s="161"/>
      <c r="C12" s="161"/>
      <c r="D12" s="148"/>
      <c r="E12" s="149"/>
    </row>
    <row r="13" spans="1:26" ht="22.5" customHeight="1"/>
    <row r="14" spans="1:26" ht="22.5" customHeight="1">
      <c r="A14" s="139"/>
      <c r="B14" s="140"/>
      <c r="C14" s="140" t="s">
        <v>13</v>
      </c>
      <c r="D14" s="140"/>
      <c r="E14" s="140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</row>
    <row r="15" spans="1:26" ht="22.5" customHeight="1">
      <c r="B15" s="157" t="s">
        <v>14</v>
      </c>
      <c r="C15" s="144" t="s">
        <v>8</v>
      </c>
      <c r="D15" s="166"/>
      <c r="E15" s="167"/>
    </row>
    <row r="16" spans="1:26" ht="22.5" customHeight="1">
      <c r="B16" s="158"/>
      <c r="C16" s="160" t="s">
        <v>9</v>
      </c>
      <c r="D16" s="142" t="s">
        <v>10</v>
      </c>
      <c r="E16" s="143" t="s">
        <v>11</v>
      </c>
    </row>
    <row r="17" spans="2:5" ht="22.5" customHeight="1">
      <c r="B17" s="158"/>
      <c r="C17" s="161"/>
      <c r="D17" s="148"/>
      <c r="E17" s="149"/>
    </row>
    <row r="18" spans="2:5" ht="22.5" customHeight="1">
      <c r="B18" s="158"/>
      <c r="C18" s="160" t="s">
        <v>12</v>
      </c>
      <c r="D18" s="142" t="s">
        <v>10</v>
      </c>
      <c r="E18" s="143" t="s">
        <v>11</v>
      </c>
    </row>
    <row r="19" spans="2:5" ht="22.5" customHeight="1">
      <c r="B19" s="159"/>
      <c r="C19" s="161"/>
      <c r="D19" s="148"/>
      <c r="E19" s="149"/>
    </row>
    <row r="20" spans="2:5" ht="22.5" customHeight="1"/>
    <row r="21" spans="2:5" ht="13.5" customHeight="1"/>
    <row r="22" spans="2:5" ht="13.5" customHeight="1"/>
    <row r="23" spans="2:5" ht="13.5" customHeight="1"/>
    <row r="24" spans="2:5" ht="26.25" customHeight="1"/>
    <row r="25" spans="2:5" ht="29.25" customHeight="1"/>
    <row r="26" spans="2:5" ht="29.25" customHeight="1">
      <c r="E26" s="145"/>
    </row>
    <row r="28" spans="2:5" ht="13.5" customHeight="1"/>
    <row r="29" spans="2:5" ht="13.5" customHeight="1">
      <c r="C29" s="146"/>
    </row>
    <row r="30" spans="2:5" ht="13.5" customHeight="1"/>
    <row r="31" spans="2:5" ht="13.5" customHeight="1"/>
    <row r="32" spans="2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sheetProtection selectLockedCells="1"/>
  <mergeCells count="11">
    <mergeCell ref="B1:G1"/>
    <mergeCell ref="B15:B19"/>
    <mergeCell ref="C16:C17"/>
    <mergeCell ref="C18:C19"/>
    <mergeCell ref="B2:E2"/>
    <mergeCell ref="B4:B5"/>
    <mergeCell ref="B8:B12"/>
    <mergeCell ref="D8:E8"/>
    <mergeCell ref="C9:C10"/>
    <mergeCell ref="C11:C12"/>
    <mergeCell ref="D15:E15"/>
  </mergeCells>
  <phoneticPr fontId="26"/>
  <pageMargins left="1.3385826771653544" right="0.70866141732283472" top="0.62992125984251968" bottom="0.39370078740157483" header="0" footer="0"/>
  <pageSetup paperSize="9" scale="93" orientation="landscape" r:id="rId1"/>
  <rowBreaks count="1" manualBreakCount="1">
    <brk id="2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Normal="100" zoomScaleSheetLayoutView="100" workbookViewId="0">
      <selection activeCell="C4" sqref="C4:D4"/>
    </sheetView>
  </sheetViews>
  <sheetFormatPr defaultColWidth="14.42578125" defaultRowHeight="15" customHeight="1"/>
  <cols>
    <col min="1" max="1" width="11.5703125" customWidth="1"/>
    <col min="2" max="5" width="20.5703125" customWidth="1"/>
    <col min="6" max="6" width="7.140625" customWidth="1"/>
    <col min="7" max="26" width="8.7109375" customWidth="1"/>
  </cols>
  <sheetData>
    <row r="1" spans="1:26" ht="18.75">
      <c r="A1" s="170" t="s">
        <v>15</v>
      </c>
      <c r="B1" s="171"/>
      <c r="C1" s="171"/>
      <c r="D1" s="171"/>
      <c r="E1" s="1" t="s">
        <v>16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 t="s">
        <v>17</v>
      </c>
      <c r="B2" s="2"/>
      <c r="C2" s="2"/>
      <c r="D2" s="2"/>
      <c r="E2" s="1" t="s">
        <v>18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38"/>
      <c r="B3" s="4" t="s">
        <v>3</v>
      </c>
      <c r="C3" s="4" t="s">
        <v>4</v>
      </c>
      <c r="D3" s="4" t="s">
        <v>5</v>
      </c>
      <c r="E3" s="4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4" t="s">
        <v>20</v>
      </c>
      <c r="B4" s="39"/>
      <c r="C4" s="39">
        <v>445000</v>
      </c>
      <c r="D4" s="39">
        <v>569000</v>
      </c>
      <c r="E4" s="39">
        <f t="shared" ref="E4:E6" si="0">SUM(C4:D4)</f>
        <v>1014000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4" t="s">
        <v>21</v>
      </c>
      <c r="B5" s="39"/>
      <c r="C5" s="39">
        <v>350000</v>
      </c>
      <c r="D5" s="39">
        <v>558000</v>
      </c>
      <c r="E5" s="39">
        <f t="shared" si="0"/>
        <v>908000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4" t="s">
        <v>22</v>
      </c>
      <c r="B6" s="39"/>
      <c r="C6" s="39">
        <v>411000</v>
      </c>
      <c r="D6" s="39">
        <v>464000</v>
      </c>
      <c r="E6" s="39">
        <f t="shared" si="0"/>
        <v>875000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4" t="s">
        <v>23</v>
      </c>
      <c r="B7" s="39">
        <v>355000</v>
      </c>
      <c r="C7" s="39"/>
      <c r="D7" s="39">
        <v>480000</v>
      </c>
      <c r="E7" s="39">
        <f t="shared" ref="E7:E9" si="1">SUM(B7,D7)</f>
        <v>835000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4" t="s">
        <v>24</v>
      </c>
      <c r="B8" s="39">
        <v>408000</v>
      </c>
      <c r="C8" s="39"/>
      <c r="D8" s="39">
        <v>519000</v>
      </c>
      <c r="E8" s="39">
        <f t="shared" si="1"/>
        <v>927000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4" t="s">
        <v>25</v>
      </c>
      <c r="B9" s="39">
        <v>339000</v>
      </c>
      <c r="C9" s="39"/>
      <c r="D9" s="39">
        <v>488000</v>
      </c>
      <c r="E9" s="39">
        <f t="shared" si="1"/>
        <v>827000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4" t="s">
        <v>26</v>
      </c>
      <c r="B10" s="39"/>
      <c r="C10" s="39">
        <v>485000</v>
      </c>
      <c r="D10" s="39">
        <v>573000</v>
      </c>
      <c r="E10" s="39">
        <f t="shared" ref="E10:E15" si="2">SUM(C10:D10)</f>
        <v>1058000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4" t="s">
        <v>27</v>
      </c>
      <c r="B11" s="39"/>
      <c r="C11" s="39">
        <v>412000</v>
      </c>
      <c r="D11" s="39">
        <v>544000</v>
      </c>
      <c r="E11" s="39">
        <f t="shared" si="2"/>
        <v>956000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" t="s">
        <v>28</v>
      </c>
      <c r="B12" s="39"/>
      <c r="C12" s="39">
        <v>477000</v>
      </c>
      <c r="D12" s="39">
        <v>602000</v>
      </c>
      <c r="E12" s="39">
        <f t="shared" si="2"/>
        <v>1079000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" t="s">
        <v>29</v>
      </c>
      <c r="B13" s="39"/>
      <c r="C13" s="39">
        <v>442000</v>
      </c>
      <c r="D13" s="39">
        <v>651000</v>
      </c>
      <c r="E13" s="39">
        <f t="shared" si="2"/>
        <v>1093000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" t="s">
        <v>30</v>
      </c>
      <c r="B14" s="39"/>
      <c r="C14" s="39">
        <v>306000</v>
      </c>
      <c r="D14" s="39">
        <v>237000</v>
      </c>
      <c r="E14" s="39">
        <f t="shared" si="2"/>
        <v>543000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" t="s">
        <v>31</v>
      </c>
      <c r="B15" s="39"/>
      <c r="C15" s="39">
        <v>385000</v>
      </c>
      <c r="D15" s="39">
        <v>493000</v>
      </c>
      <c r="E15" s="39">
        <f t="shared" si="2"/>
        <v>878000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4" t="s">
        <v>32</v>
      </c>
      <c r="B16" s="39">
        <f>SUM(B7:B9)</f>
        <v>1102000</v>
      </c>
      <c r="C16" s="39">
        <f>SUM(C4:C6,C10:C15)</f>
        <v>3713000</v>
      </c>
      <c r="D16" s="39">
        <f t="shared" ref="D16:E16" si="3">SUM(D4:D15)</f>
        <v>6178000</v>
      </c>
      <c r="E16" s="39">
        <f t="shared" si="3"/>
        <v>10993000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5"/>
      <c r="C17" s="5"/>
      <c r="D17" s="5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 t="s">
        <v>33</v>
      </c>
      <c r="B18" s="5"/>
      <c r="C18" s="5"/>
      <c r="D18" s="5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5"/>
      <c r="C19" s="5"/>
      <c r="D19" s="5"/>
      <c r="E19" s="1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38"/>
      <c r="B20" s="7" t="s">
        <v>3</v>
      </c>
      <c r="C20" s="7" t="s">
        <v>4</v>
      </c>
      <c r="D20" s="7" t="s">
        <v>5</v>
      </c>
      <c r="E20" s="7" t="s">
        <v>19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 t="s">
        <v>34</v>
      </c>
      <c r="B21" s="39"/>
      <c r="C21" s="39">
        <v>467828</v>
      </c>
      <c r="D21" s="39">
        <v>600117</v>
      </c>
      <c r="E21" s="39">
        <f t="shared" ref="E21:E23" si="4">SUM(C21:D21)</f>
        <v>1067945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 t="s">
        <v>35</v>
      </c>
      <c r="B22" s="40"/>
      <c r="C22" s="40">
        <v>339520</v>
      </c>
      <c r="D22" s="40">
        <v>579582</v>
      </c>
      <c r="E22" s="40">
        <f t="shared" si="4"/>
        <v>919102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 t="s">
        <v>36</v>
      </c>
      <c r="B23" s="39"/>
      <c r="C23" s="39">
        <v>448510</v>
      </c>
      <c r="D23" s="39">
        <v>516108</v>
      </c>
      <c r="E23" s="39">
        <f t="shared" si="4"/>
        <v>964618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 t="s">
        <v>37</v>
      </c>
      <c r="B24" s="40">
        <v>387262</v>
      </c>
      <c r="C24" s="40"/>
      <c r="D24" s="40">
        <v>532449</v>
      </c>
      <c r="E24" s="40">
        <f t="shared" ref="E24:E26" si="5">SUM(B24,D24)</f>
        <v>919711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 t="s">
        <v>38</v>
      </c>
      <c r="B25" s="39">
        <v>459931</v>
      </c>
      <c r="C25" s="39"/>
      <c r="D25" s="39">
        <v>566530</v>
      </c>
      <c r="E25" s="39">
        <f t="shared" si="5"/>
        <v>1026461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 t="s">
        <v>39</v>
      </c>
      <c r="B26" s="40">
        <v>356966</v>
      </c>
      <c r="C26" s="40"/>
      <c r="D26" s="40">
        <v>514140</v>
      </c>
      <c r="E26" s="40">
        <f t="shared" si="5"/>
        <v>871106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 t="s">
        <v>40</v>
      </c>
      <c r="B27" s="40"/>
      <c r="C27" s="40">
        <v>510288</v>
      </c>
      <c r="D27" s="40">
        <v>604099</v>
      </c>
      <c r="E27" s="40">
        <f t="shared" ref="E27:E32" si="6">SUM(C27:D27)</f>
        <v>1114387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 t="s">
        <v>41</v>
      </c>
      <c r="B28" s="39"/>
      <c r="C28" s="39">
        <v>434343</v>
      </c>
      <c r="D28" s="39">
        <v>572913</v>
      </c>
      <c r="E28" s="39">
        <f t="shared" si="6"/>
        <v>1007256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1" t="s">
        <v>42</v>
      </c>
      <c r="B29" s="42"/>
      <c r="C29" s="42">
        <v>501906</v>
      </c>
      <c r="D29" s="42">
        <v>634717</v>
      </c>
      <c r="E29" s="42">
        <f t="shared" si="6"/>
        <v>1136623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1" t="s">
        <v>43</v>
      </c>
      <c r="B30" s="42"/>
      <c r="C30" s="42">
        <v>465168</v>
      </c>
      <c r="D30" s="42">
        <v>686002</v>
      </c>
      <c r="E30" s="42">
        <f t="shared" si="6"/>
        <v>1151170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1" t="s">
        <v>44</v>
      </c>
      <c r="B31" s="39"/>
      <c r="C31" s="39">
        <v>322042</v>
      </c>
      <c r="D31" s="39">
        <v>398212</v>
      </c>
      <c r="E31" s="39">
        <f t="shared" si="6"/>
        <v>720254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1" t="s">
        <v>45</v>
      </c>
      <c r="B32" s="39"/>
      <c r="C32" s="39">
        <v>493739</v>
      </c>
      <c r="D32" s="39">
        <v>590819</v>
      </c>
      <c r="E32" s="39">
        <f t="shared" si="6"/>
        <v>1084558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 t="s">
        <v>32</v>
      </c>
      <c r="B33" s="39">
        <f>SUM(B24:B26)</f>
        <v>1204159</v>
      </c>
      <c r="C33" s="39">
        <f>SUM(C21:C23,C27:C32)</f>
        <v>3983344</v>
      </c>
      <c r="D33" s="39">
        <f t="shared" ref="D33:E33" si="7">SUM(D21:D32)</f>
        <v>6795688</v>
      </c>
      <c r="E33" s="39">
        <f t="shared" si="7"/>
        <v>11983191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 t="s">
        <v>46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72" t="s">
        <v>121</v>
      </c>
      <c r="B35" s="173"/>
      <c r="C35" s="173"/>
      <c r="D35" s="173"/>
      <c r="E35" s="17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172" t="s">
        <v>122</v>
      </c>
      <c r="B36" s="173"/>
      <c r="C36" s="173"/>
      <c r="D36" s="173"/>
      <c r="E36" s="17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172" t="s">
        <v>119</v>
      </c>
      <c r="B37" s="173"/>
      <c r="C37" s="173"/>
      <c r="D37" s="173"/>
      <c r="E37" s="17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172" t="s">
        <v>120</v>
      </c>
      <c r="B38" s="173"/>
      <c r="C38" s="173"/>
      <c r="D38" s="173"/>
      <c r="E38" s="17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72" t="s">
        <v>47</v>
      </c>
      <c r="B39" s="173"/>
      <c r="C39" s="173"/>
      <c r="D39" s="173"/>
      <c r="E39" s="17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174"/>
      <c r="B40" s="171"/>
      <c r="C40" s="171"/>
      <c r="D40" s="171"/>
      <c r="E40" s="17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 t="s">
        <v>48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168" t="s">
        <v>49</v>
      </c>
      <c r="C43" s="16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3" t="s">
        <v>50</v>
      </c>
      <c r="C44" s="8">
        <v>0.51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3" t="s">
        <v>51</v>
      </c>
      <c r="C45" s="8">
        <v>0.44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3" t="s">
        <v>52</v>
      </c>
      <c r="C46" s="8">
        <v>0.4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3" t="s">
        <v>53</v>
      </c>
      <c r="C47" s="8">
        <v>0.5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168" t="s">
        <v>54</v>
      </c>
      <c r="C48" s="16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3" t="s">
        <v>50</v>
      </c>
      <c r="C49" s="8">
        <v>0.53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3" t="s">
        <v>51</v>
      </c>
      <c r="C50" s="8">
        <v>0.46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3" t="s">
        <v>52</v>
      </c>
      <c r="C51" s="8">
        <v>0.39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3" t="s">
        <v>53</v>
      </c>
      <c r="C52" s="8">
        <v>0.49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168" t="s">
        <v>55</v>
      </c>
      <c r="C53" s="16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3" t="s">
        <v>50</v>
      </c>
      <c r="C54" s="8">
        <v>0.55000000000000004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3" t="s">
        <v>51</v>
      </c>
      <c r="C55" s="8">
        <v>0.44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3" t="s">
        <v>52</v>
      </c>
      <c r="C56" s="8">
        <v>0.41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3" t="s">
        <v>53</v>
      </c>
      <c r="C57" s="8">
        <v>0.5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selectLockedCells="1" selectUnlockedCells="1"/>
  <mergeCells count="10">
    <mergeCell ref="B43:C43"/>
    <mergeCell ref="B48:C48"/>
    <mergeCell ref="B53:C53"/>
    <mergeCell ref="A1:D1"/>
    <mergeCell ref="A35:E35"/>
    <mergeCell ref="A36:E36"/>
    <mergeCell ref="A37:E37"/>
    <mergeCell ref="A38:E38"/>
    <mergeCell ref="A39:E39"/>
    <mergeCell ref="A40:E40"/>
  </mergeCells>
  <phoneticPr fontId="26"/>
  <printOptions horizontalCentered="1"/>
  <pageMargins left="0.78740157480314965" right="0" top="0.74803149606299213" bottom="0.35433070866141736" header="0" footer="0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topLeftCell="A13" zoomScaleNormal="100" zoomScaleSheetLayoutView="100" workbookViewId="0">
      <selection activeCell="H27" sqref="H27"/>
    </sheetView>
  </sheetViews>
  <sheetFormatPr defaultColWidth="14.42578125" defaultRowHeight="15" customHeight="1"/>
  <cols>
    <col min="1" max="1" width="5.5703125" customWidth="1"/>
    <col min="2" max="8" width="21.28515625" customWidth="1"/>
    <col min="9" max="26" width="8.7109375" customWidth="1"/>
  </cols>
  <sheetData>
    <row r="1" spans="1:26" ht="18.75" customHeight="1">
      <c r="A1" s="2"/>
      <c r="B1" s="2"/>
      <c r="C1" s="2"/>
      <c r="D1" s="2"/>
      <c r="E1" s="2"/>
      <c r="F1" s="2"/>
      <c r="G1" s="2"/>
      <c r="H1" s="1" t="s">
        <v>56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170" t="s">
        <v>57</v>
      </c>
      <c r="B2" s="171"/>
      <c r="C2" s="171"/>
      <c r="D2" s="171"/>
      <c r="E2" s="171"/>
      <c r="F2" s="171"/>
      <c r="G2" s="171"/>
      <c r="H2" s="17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>
      <c r="A3" s="9"/>
      <c r="B3" s="9"/>
      <c r="C3" s="9"/>
      <c r="D3" s="2"/>
      <c r="E3" s="2"/>
      <c r="F3" s="2"/>
      <c r="G3" s="9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9"/>
      <c r="B4" s="2"/>
      <c r="C4" s="2"/>
      <c r="D4" s="2"/>
      <c r="E4" s="2"/>
      <c r="F4" s="2"/>
      <c r="G4" s="2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>
      <c r="A5" s="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>
      <c r="A6" s="9"/>
      <c r="B6" s="9"/>
      <c r="C6" s="9"/>
      <c r="D6" s="178"/>
      <c r="E6" s="171"/>
      <c r="F6" s="171"/>
      <c r="G6" s="9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>
      <c r="A7" s="2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>
      <c r="A8" s="11"/>
      <c r="B8" s="179" t="s">
        <v>3</v>
      </c>
      <c r="C8" s="180"/>
      <c r="D8" s="179" t="s">
        <v>4</v>
      </c>
      <c r="E8" s="180"/>
      <c r="F8" s="179" t="s">
        <v>5</v>
      </c>
      <c r="G8" s="180"/>
      <c r="H8" s="181" t="s">
        <v>59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>
      <c r="A9" s="12"/>
      <c r="B9" s="13" t="s">
        <v>60</v>
      </c>
      <c r="C9" s="14" t="s">
        <v>61</v>
      </c>
      <c r="D9" s="13" t="s">
        <v>60</v>
      </c>
      <c r="E9" s="14" t="s">
        <v>62</v>
      </c>
      <c r="F9" s="13" t="s">
        <v>60</v>
      </c>
      <c r="G9" s="14" t="s">
        <v>63</v>
      </c>
      <c r="H9" s="18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15" t="s">
        <v>20</v>
      </c>
      <c r="B10" s="123"/>
      <c r="C10" s="124"/>
      <c r="D10" s="125">
        <v>445000</v>
      </c>
      <c r="E10" s="126" t="str">
        <f>IF(D10*総括表!$D$5=0,"",D10*総括表!$D$5)</f>
        <v/>
      </c>
      <c r="F10" s="124">
        <v>569000</v>
      </c>
      <c r="G10" s="126" t="str">
        <f>IF(F10*総括表!$E$5=0,"",F10*総括表!$E$5)</f>
        <v/>
      </c>
      <c r="H10" s="124" t="str">
        <f t="shared" ref="H10:H21" si="0">IF(SUM(C10,E10,G10)=0,"",INT(SUM(C10,E10,G10)))</f>
        <v/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16" t="s">
        <v>21</v>
      </c>
      <c r="B11" s="127"/>
      <c r="C11" s="128"/>
      <c r="D11" s="127">
        <v>350000</v>
      </c>
      <c r="E11" s="126" t="str">
        <f>IF(D11*総括表!$D$5=0,"",D11*総括表!$D$5)</f>
        <v/>
      </c>
      <c r="F11" s="128">
        <v>558000</v>
      </c>
      <c r="G11" s="128" t="str">
        <f>IF(F11*総括表!$E$5=0,"",F11*総括表!$E$5)</f>
        <v/>
      </c>
      <c r="H11" s="128" t="str">
        <f t="shared" si="0"/>
        <v/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16" t="s">
        <v>22</v>
      </c>
      <c r="B12" s="127"/>
      <c r="C12" s="128"/>
      <c r="D12" s="129">
        <v>411000</v>
      </c>
      <c r="E12" s="126" t="str">
        <f>IF(D12*総括表!$D$5=0,"",D12*総括表!$D$5)</f>
        <v/>
      </c>
      <c r="F12" s="128">
        <v>464000</v>
      </c>
      <c r="G12" s="128" t="str">
        <f>IF(F12*総括表!$E$5=0,"",F12*総括表!$E$5)</f>
        <v/>
      </c>
      <c r="H12" s="128" t="str">
        <f t="shared" si="0"/>
        <v/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>
      <c r="A13" s="17" t="s">
        <v>23</v>
      </c>
      <c r="B13" s="126">
        <v>355000</v>
      </c>
      <c r="C13" s="126" t="str">
        <f>IF(B13*総括表!$C$5=0,"",B13*総括表!$C$5)</f>
        <v/>
      </c>
      <c r="D13" s="130"/>
      <c r="E13" s="126"/>
      <c r="F13" s="128">
        <v>480000</v>
      </c>
      <c r="G13" s="126" t="str">
        <f>IF(F13*総括表!$E$5=0,"",F13*総括表!$E$5)</f>
        <v/>
      </c>
      <c r="H13" s="126" t="str">
        <f t="shared" si="0"/>
        <v/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>
      <c r="A14" s="17" t="s">
        <v>24</v>
      </c>
      <c r="B14" s="126">
        <v>408000</v>
      </c>
      <c r="C14" s="126" t="str">
        <f>IF(B14*総括表!$C$5=0,"",B14*総括表!$C$5)</f>
        <v/>
      </c>
      <c r="D14" s="130"/>
      <c r="E14" s="126"/>
      <c r="F14" s="128">
        <v>519000</v>
      </c>
      <c r="G14" s="126" t="str">
        <f>IF(F14*総括表!$E$5=0,"",F14*総括表!$E$5)</f>
        <v/>
      </c>
      <c r="H14" s="126" t="str">
        <f t="shared" si="0"/>
        <v/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>
      <c r="A15" s="17" t="s">
        <v>25</v>
      </c>
      <c r="B15" s="126">
        <v>339000</v>
      </c>
      <c r="C15" s="126" t="str">
        <f>IF(B15*総括表!$C$5=0,"",B15*総括表!$C$5)</f>
        <v/>
      </c>
      <c r="D15" s="130"/>
      <c r="E15" s="126"/>
      <c r="F15" s="128">
        <v>488000</v>
      </c>
      <c r="G15" s="126" t="str">
        <f>IF(F15*総括表!$E$5=0,"",F15*総括表!$E$5)</f>
        <v/>
      </c>
      <c r="H15" s="126" t="str">
        <f t="shared" si="0"/>
        <v/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>
      <c r="A16" s="16" t="s">
        <v>26</v>
      </c>
      <c r="B16" s="127"/>
      <c r="C16" s="128"/>
      <c r="D16" s="128">
        <v>485000</v>
      </c>
      <c r="E16" s="126" t="str">
        <f>IF(D16*総括表!$D$5=0,"",D16*総括表!$D$5)</f>
        <v/>
      </c>
      <c r="F16" s="128">
        <v>573000</v>
      </c>
      <c r="G16" s="128" t="str">
        <f>IF(F16*総括表!$E$5=0,"",F16*総括表!$E$5)</f>
        <v/>
      </c>
      <c r="H16" s="128" t="str">
        <f t="shared" si="0"/>
        <v/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16" t="s">
        <v>27</v>
      </c>
      <c r="B17" s="127"/>
      <c r="C17" s="128"/>
      <c r="D17" s="128">
        <v>412000</v>
      </c>
      <c r="E17" s="126" t="str">
        <f>IF(D17*総括表!$D$5=0,"",D17*総括表!$D$5)</f>
        <v/>
      </c>
      <c r="F17" s="128">
        <v>544000</v>
      </c>
      <c r="G17" s="128" t="str">
        <f>IF(F17*総括表!$E$5=0,"",F17*総括表!$E$5)</f>
        <v/>
      </c>
      <c r="H17" s="128" t="str">
        <f t="shared" si="0"/>
        <v/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>
      <c r="A18" s="16" t="s">
        <v>28</v>
      </c>
      <c r="B18" s="127"/>
      <c r="C18" s="128"/>
      <c r="D18" s="128">
        <v>477000</v>
      </c>
      <c r="E18" s="126" t="str">
        <f>IF(D18*総括表!$D$5=0,"",D18*総括表!$D$5)</f>
        <v/>
      </c>
      <c r="F18" s="128">
        <v>602000</v>
      </c>
      <c r="G18" s="128" t="str">
        <f>IF(F18*総括表!$E$5=0,"",F18*総括表!$E$5)</f>
        <v/>
      </c>
      <c r="H18" s="128" t="str">
        <f t="shared" si="0"/>
        <v/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>
      <c r="A19" s="16" t="s">
        <v>29</v>
      </c>
      <c r="B19" s="127"/>
      <c r="C19" s="128"/>
      <c r="D19" s="128">
        <v>442000</v>
      </c>
      <c r="E19" s="126" t="str">
        <f>IF(D19*総括表!$D$5=0,"",D19*総括表!$D$5)</f>
        <v/>
      </c>
      <c r="F19" s="128">
        <v>651000</v>
      </c>
      <c r="G19" s="128" t="str">
        <f>IF(F19*総括表!$E$5=0,"",F19*総括表!$E$5)</f>
        <v/>
      </c>
      <c r="H19" s="128" t="str">
        <f t="shared" si="0"/>
        <v/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>
      <c r="A20" s="16" t="s">
        <v>30</v>
      </c>
      <c r="B20" s="127"/>
      <c r="C20" s="128"/>
      <c r="D20" s="128">
        <v>306000</v>
      </c>
      <c r="E20" s="126" t="str">
        <f>IF(D20*総括表!$D$5=0,"",D20*総括表!$D$5)</f>
        <v/>
      </c>
      <c r="F20" s="128">
        <v>237000</v>
      </c>
      <c r="G20" s="128" t="str">
        <f>IF(F20*総括表!$E$5=0,"",F20*総括表!$E$5)</f>
        <v/>
      </c>
      <c r="H20" s="128" t="str">
        <f t="shared" si="0"/>
        <v/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8" t="s">
        <v>31</v>
      </c>
      <c r="B21" s="131"/>
      <c r="C21" s="132"/>
      <c r="D21" s="131">
        <v>385000</v>
      </c>
      <c r="E21" s="126" t="str">
        <f>IF(D21*総括表!$D$5=0,"",D21*総括表!$D$5)</f>
        <v/>
      </c>
      <c r="F21" s="132">
        <v>493000</v>
      </c>
      <c r="G21" s="132" t="str">
        <f>IF(F21*総括表!$E$5=0,"",F21*総括表!$E$5)</f>
        <v/>
      </c>
      <c r="H21" s="133" t="str">
        <f t="shared" si="0"/>
        <v/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>
      <c r="A22" s="19"/>
      <c r="B22" s="134">
        <f>SUM(B13:B15)</f>
        <v>1102000</v>
      </c>
      <c r="C22" s="135"/>
      <c r="D22" s="136">
        <f>SUM(D10:D12,D16:D21)</f>
        <v>3713000</v>
      </c>
      <c r="E22" s="135"/>
      <c r="F22" s="136">
        <f>SUM(F10:F21)</f>
        <v>6178000</v>
      </c>
      <c r="G22" s="135"/>
      <c r="H22" s="137" t="str">
        <f>IF(SUM(H10:H21)=0,"",SUM(H10:H21))</f>
        <v/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customHeight="1">
      <c r="A23" s="9"/>
      <c r="B23" s="21"/>
      <c r="C23" s="22"/>
      <c r="D23" s="21"/>
      <c r="E23" s="22"/>
      <c r="F23" s="21"/>
      <c r="G23" s="22"/>
      <c r="H23" s="2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>
      <c r="A24" s="9"/>
      <c r="B24" s="21"/>
      <c r="C24" s="22"/>
      <c r="D24" s="21"/>
      <c r="E24" s="22"/>
      <c r="F24" s="175" t="s">
        <v>64</v>
      </c>
      <c r="G24" s="176"/>
      <c r="H24" s="20" t="str">
        <f>H22</f>
        <v/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2"/>
      <c r="B26" s="2"/>
      <c r="C26" s="2"/>
      <c r="D26" s="2"/>
      <c r="E26" s="24"/>
      <c r="F26" s="177" t="s">
        <v>131</v>
      </c>
      <c r="G26" s="176"/>
      <c r="H26" s="25" t="str">
        <f>IF(H22="","",H22*2)</f>
        <v/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>
      <c r="A27" s="2" t="s">
        <v>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>
      <c r="A28" s="2" t="s">
        <v>66</v>
      </c>
      <c r="B28" s="36"/>
      <c r="C28" s="36"/>
      <c r="D28" s="36"/>
      <c r="E28" s="36"/>
      <c r="F28" s="36"/>
      <c r="G28" s="36"/>
      <c r="H28" s="3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2" t="s">
        <v>67</v>
      </c>
      <c r="B29" s="36"/>
      <c r="C29" s="36"/>
      <c r="D29" s="36"/>
      <c r="E29" s="36"/>
      <c r="F29" s="36"/>
      <c r="G29" s="36"/>
      <c r="H29" s="3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2" t="s">
        <v>68</v>
      </c>
      <c r="B30" s="36"/>
      <c r="C30" s="36"/>
      <c r="D30" s="36"/>
      <c r="E30" s="36"/>
      <c r="F30" s="36"/>
      <c r="G30" s="36"/>
      <c r="H30" s="3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selectLockedCells="1" selectUnlockedCells="1"/>
  <mergeCells count="8">
    <mergeCell ref="F24:G24"/>
    <mergeCell ref="F26:G26"/>
    <mergeCell ref="A2:H2"/>
    <mergeCell ref="D6:F6"/>
    <mergeCell ref="B8:C8"/>
    <mergeCell ref="D8:E8"/>
    <mergeCell ref="F8:G8"/>
    <mergeCell ref="H8:H9"/>
  </mergeCells>
  <phoneticPr fontId="26"/>
  <printOptions horizontalCentered="1"/>
  <pageMargins left="0" right="0" top="0.94488188976377963" bottom="0.55118110236220474" header="0" footer="0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view="pageBreakPreview" zoomScale="60" zoomScaleNormal="100" workbookViewId="0">
      <selection activeCell="Q30" sqref="Q30"/>
    </sheetView>
  </sheetViews>
  <sheetFormatPr defaultColWidth="14.42578125" defaultRowHeight="15" customHeight="1"/>
  <cols>
    <col min="1" max="1" width="4.42578125" customWidth="1"/>
    <col min="2" max="2" width="10" customWidth="1"/>
    <col min="3" max="14" width="11" customWidth="1"/>
    <col min="15" max="15" width="12.28515625" customWidth="1"/>
    <col min="16" max="26" width="8.7109375" customWidth="1"/>
  </cols>
  <sheetData>
    <row r="1" spans="1:26" ht="32.25" customHeight="1">
      <c r="A1" s="193" t="s">
        <v>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43" t="s">
        <v>70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32.25" customHeight="1">
      <c r="A2" s="184" t="s">
        <v>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 t="s">
        <v>72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32.25" customHeight="1">
      <c r="A4" s="189" t="s">
        <v>73</v>
      </c>
      <c r="B4" s="189" t="s">
        <v>74</v>
      </c>
      <c r="C4" s="187" t="s">
        <v>75</v>
      </c>
      <c r="D4" s="188"/>
      <c r="E4" s="188"/>
      <c r="F4" s="188"/>
      <c r="G4" s="188"/>
      <c r="H4" s="188"/>
      <c r="I4" s="188"/>
      <c r="J4" s="188"/>
      <c r="K4" s="191"/>
      <c r="L4" s="187" t="s">
        <v>76</v>
      </c>
      <c r="M4" s="188"/>
      <c r="N4" s="191"/>
      <c r="O4" s="46" t="s">
        <v>19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32.25" customHeight="1">
      <c r="A5" s="190"/>
      <c r="B5" s="190"/>
      <c r="C5" s="47" t="s">
        <v>20</v>
      </c>
      <c r="D5" s="47" t="s">
        <v>21</v>
      </c>
      <c r="E5" s="47" t="s">
        <v>22</v>
      </c>
      <c r="F5" s="47" t="s">
        <v>23</v>
      </c>
      <c r="G5" s="47" t="s">
        <v>24</v>
      </c>
      <c r="H5" s="47" t="s">
        <v>25</v>
      </c>
      <c r="I5" s="47" t="s">
        <v>26</v>
      </c>
      <c r="J5" s="47" t="s">
        <v>27</v>
      </c>
      <c r="K5" s="47" t="s">
        <v>28</v>
      </c>
      <c r="L5" s="47" t="s">
        <v>29</v>
      </c>
      <c r="M5" s="47" t="s">
        <v>30</v>
      </c>
      <c r="N5" s="47" t="s">
        <v>31</v>
      </c>
      <c r="O5" s="48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32.25" customHeight="1">
      <c r="A6" s="47">
        <v>1</v>
      </c>
      <c r="B6" s="49" t="s">
        <v>77</v>
      </c>
      <c r="C6" s="50">
        <f t="shared" ref="C6:F6" si="0">ROUND(K12,-3)</f>
        <v>152000</v>
      </c>
      <c r="D6" s="50">
        <f t="shared" si="0"/>
        <v>155000</v>
      </c>
      <c r="E6" s="50">
        <f t="shared" si="0"/>
        <v>250000</v>
      </c>
      <c r="F6" s="50">
        <f t="shared" si="0"/>
        <v>331000</v>
      </c>
      <c r="G6" s="50">
        <f t="shared" ref="G6:N6" si="1">ROUND(C12,-3)</f>
        <v>336000</v>
      </c>
      <c r="H6" s="50">
        <f t="shared" si="1"/>
        <v>263000</v>
      </c>
      <c r="I6" s="50">
        <f t="shared" si="1"/>
        <v>157000</v>
      </c>
      <c r="J6" s="50">
        <f t="shared" si="1"/>
        <v>155000</v>
      </c>
      <c r="K6" s="50">
        <f t="shared" si="1"/>
        <v>213000</v>
      </c>
      <c r="L6" s="50">
        <f t="shared" si="1"/>
        <v>216000</v>
      </c>
      <c r="M6" s="50">
        <f t="shared" si="1"/>
        <v>201000</v>
      </c>
      <c r="N6" s="50">
        <f t="shared" si="1"/>
        <v>184000</v>
      </c>
      <c r="O6" s="27">
        <f>SUM(C6:N6)</f>
        <v>2613000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2.2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2.25" customHeight="1">
      <c r="A8" s="184" t="s">
        <v>78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2.2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 t="s">
        <v>72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2.25" customHeight="1">
      <c r="A10" s="189" t="s">
        <v>73</v>
      </c>
      <c r="B10" s="185" t="s">
        <v>74</v>
      </c>
      <c r="C10" s="187" t="s">
        <v>79</v>
      </c>
      <c r="D10" s="188"/>
      <c r="E10" s="188"/>
      <c r="F10" s="188"/>
      <c r="G10" s="188"/>
      <c r="H10" s="187" t="s">
        <v>80</v>
      </c>
      <c r="I10" s="188"/>
      <c r="J10" s="188"/>
      <c r="K10" s="188"/>
      <c r="L10" s="188"/>
      <c r="M10" s="188"/>
      <c r="N10" s="191"/>
      <c r="O10" s="189" t="s">
        <v>19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2.25" customHeight="1">
      <c r="A11" s="190"/>
      <c r="B11" s="186"/>
      <c r="C11" s="47" t="s">
        <v>24</v>
      </c>
      <c r="D11" s="47" t="s">
        <v>25</v>
      </c>
      <c r="E11" s="47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K11" s="47" t="s">
        <v>20</v>
      </c>
      <c r="L11" s="47" t="s">
        <v>21</v>
      </c>
      <c r="M11" s="47" t="s">
        <v>22</v>
      </c>
      <c r="N11" s="47" t="s">
        <v>23</v>
      </c>
      <c r="O11" s="19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2.25" customHeight="1">
      <c r="A12" s="47">
        <v>1</v>
      </c>
      <c r="B12" s="49" t="s">
        <v>77</v>
      </c>
      <c r="C12" s="50">
        <v>336239</v>
      </c>
      <c r="D12" s="50">
        <v>263369</v>
      </c>
      <c r="E12" s="50">
        <v>157290</v>
      </c>
      <c r="F12" s="50">
        <v>155482</v>
      </c>
      <c r="G12" s="50">
        <v>212989</v>
      </c>
      <c r="H12" s="50">
        <v>215980</v>
      </c>
      <c r="I12" s="50">
        <v>201166</v>
      </c>
      <c r="J12" s="50">
        <v>183937</v>
      </c>
      <c r="K12" s="50">
        <v>151556</v>
      </c>
      <c r="L12" s="50">
        <v>154548</v>
      </c>
      <c r="M12" s="50">
        <v>250270</v>
      </c>
      <c r="N12" s="50">
        <v>330875</v>
      </c>
      <c r="O12" s="27">
        <f>SUM(C12:N12)</f>
        <v>2613701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2.2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2.25" customHeight="1">
      <c r="A14" s="184" t="s">
        <v>81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2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 t="s">
        <v>82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2.25" customHeight="1">
      <c r="A16" s="189" t="s">
        <v>73</v>
      </c>
      <c r="B16" s="185" t="s">
        <v>74</v>
      </c>
      <c r="C16" s="187" t="s">
        <v>79</v>
      </c>
      <c r="D16" s="188"/>
      <c r="E16" s="188"/>
      <c r="F16" s="188"/>
      <c r="G16" s="188"/>
      <c r="H16" s="192" t="s">
        <v>80</v>
      </c>
      <c r="I16" s="188"/>
      <c r="J16" s="188"/>
      <c r="K16" s="188"/>
      <c r="L16" s="188"/>
      <c r="M16" s="188"/>
      <c r="N16" s="191"/>
      <c r="O16" s="189" t="s">
        <v>19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32.25" customHeight="1">
      <c r="A17" s="190"/>
      <c r="B17" s="186"/>
      <c r="C17" s="47" t="s">
        <v>24</v>
      </c>
      <c r="D17" s="47" t="s">
        <v>25</v>
      </c>
      <c r="E17" s="47" t="s">
        <v>26</v>
      </c>
      <c r="F17" s="47" t="s">
        <v>27</v>
      </c>
      <c r="G17" s="47" t="s">
        <v>28</v>
      </c>
      <c r="H17" s="47" t="s">
        <v>29</v>
      </c>
      <c r="I17" s="47" t="s">
        <v>30</v>
      </c>
      <c r="J17" s="47" t="s">
        <v>31</v>
      </c>
      <c r="K17" s="47" t="s">
        <v>20</v>
      </c>
      <c r="L17" s="47" t="s">
        <v>21</v>
      </c>
      <c r="M17" s="47" t="s">
        <v>22</v>
      </c>
      <c r="N17" s="47" t="s">
        <v>23</v>
      </c>
      <c r="O17" s="19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2.25" customHeight="1">
      <c r="A18" s="47">
        <v>1</v>
      </c>
      <c r="B18" s="49" t="s">
        <v>77</v>
      </c>
      <c r="C18" s="51">
        <v>1291</v>
      </c>
      <c r="D18" s="51">
        <v>1260</v>
      </c>
      <c r="E18" s="51">
        <v>982</v>
      </c>
      <c r="F18" s="51">
        <v>713</v>
      </c>
      <c r="G18" s="51">
        <v>900</v>
      </c>
      <c r="H18" s="51">
        <v>874</v>
      </c>
      <c r="I18" s="51">
        <v>869</v>
      </c>
      <c r="J18" s="51">
        <v>727</v>
      </c>
      <c r="K18" s="51">
        <v>684</v>
      </c>
      <c r="L18" s="51">
        <v>857</v>
      </c>
      <c r="M18" s="51">
        <v>1217</v>
      </c>
      <c r="N18" s="51">
        <v>1291</v>
      </c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32.2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2.25" customHeight="1">
      <c r="A20" s="184" t="s">
        <v>83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32.2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 t="s">
        <v>84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2.25" customHeight="1">
      <c r="A22" s="189" t="s">
        <v>73</v>
      </c>
      <c r="B22" s="185" t="s">
        <v>74</v>
      </c>
      <c r="C22" s="187" t="s">
        <v>79</v>
      </c>
      <c r="D22" s="188"/>
      <c r="E22" s="188"/>
      <c r="F22" s="188"/>
      <c r="G22" s="188"/>
      <c r="H22" s="187" t="s">
        <v>80</v>
      </c>
      <c r="I22" s="188"/>
      <c r="J22" s="188"/>
      <c r="K22" s="188"/>
      <c r="L22" s="188"/>
      <c r="M22" s="188"/>
      <c r="N22" s="191"/>
      <c r="O22" s="189" t="s">
        <v>19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2.25" customHeight="1">
      <c r="A23" s="190"/>
      <c r="B23" s="186"/>
      <c r="C23" s="47" t="s">
        <v>24</v>
      </c>
      <c r="D23" s="47" t="s">
        <v>25</v>
      </c>
      <c r="E23" s="47" t="s">
        <v>26</v>
      </c>
      <c r="F23" s="47" t="s">
        <v>27</v>
      </c>
      <c r="G23" s="47" t="s">
        <v>28</v>
      </c>
      <c r="H23" s="47" t="s">
        <v>29</v>
      </c>
      <c r="I23" s="47" t="s">
        <v>30</v>
      </c>
      <c r="J23" s="47" t="s">
        <v>31</v>
      </c>
      <c r="K23" s="47" t="s">
        <v>20</v>
      </c>
      <c r="L23" s="47" t="s">
        <v>21</v>
      </c>
      <c r="M23" s="47" t="s">
        <v>22</v>
      </c>
      <c r="N23" s="47" t="s">
        <v>23</v>
      </c>
      <c r="O23" s="19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32.25" customHeight="1">
      <c r="A24" s="47">
        <v>1</v>
      </c>
      <c r="B24" s="49" t="s">
        <v>77</v>
      </c>
      <c r="C24" s="51">
        <v>100</v>
      </c>
      <c r="D24" s="51">
        <v>100</v>
      </c>
      <c r="E24" s="51">
        <v>100</v>
      </c>
      <c r="F24" s="51">
        <v>100</v>
      </c>
      <c r="G24" s="51">
        <v>100</v>
      </c>
      <c r="H24" s="51">
        <v>100</v>
      </c>
      <c r="I24" s="51">
        <v>100</v>
      </c>
      <c r="J24" s="51">
        <v>100</v>
      </c>
      <c r="K24" s="51">
        <v>100</v>
      </c>
      <c r="L24" s="51">
        <v>100</v>
      </c>
      <c r="M24" s="51">
        <v>100</v>
      </c>
      <c r="N24" s="51">
        <v>100</v>
      </c>
      <c r="O24" s="27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2.2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2.25" customHeight="1">
      <c r="A26" s="44"/>
      <c r="B26" s="44" t="s">
        <v>46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2.25" customHeight="1">
      <c r="A27" s="44"/>
      <c r="B27" s="183" t="s">
        <v>85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2.25" customHeight="1">
      <c r="A28" s="44"/>
      <c r="B28" s="183" t="s">
        <v>86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2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32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32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32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2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32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2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2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2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32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32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32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2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32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32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32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32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32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32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32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32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32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32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32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32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2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32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32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32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32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32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32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32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32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32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32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32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32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32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32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32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32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32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2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2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32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32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32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32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32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32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32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32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32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32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32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32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32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32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32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32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32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32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32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32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32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32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32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32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32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32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32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32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32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32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32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32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32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32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32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32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32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32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32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32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32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32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32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32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32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32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32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32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32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32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32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32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32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32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32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2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32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32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32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32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32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32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32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32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32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32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32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32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32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32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32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32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32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32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32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32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32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32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32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32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32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32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32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32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32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32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32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32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32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32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32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32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32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32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32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32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32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32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32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32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32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32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32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32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32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32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32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32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32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32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32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32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32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32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32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32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32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32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32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32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32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32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32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32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32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32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32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32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32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32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32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32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32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32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32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32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32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32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32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32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32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32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32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32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32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32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32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32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32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32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32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32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32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32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32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32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32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32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32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32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32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32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32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32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32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32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32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32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32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32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32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32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32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32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32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32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32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32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32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32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32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32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32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32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32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32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32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32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32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32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32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32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32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32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32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32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32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32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32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32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32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32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32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32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32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32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32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32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32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32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32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32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32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32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32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32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32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32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32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32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32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32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32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32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32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32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32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32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32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32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32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32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32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32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32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32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32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32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32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32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32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32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32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32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32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32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32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32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32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32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32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32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32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32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32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32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32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32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32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32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32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32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32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32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32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32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32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32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32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32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32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32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32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32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32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32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32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32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32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32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32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32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32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32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32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32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32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32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32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32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32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32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32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32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32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32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32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32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32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32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32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32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32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32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32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32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32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32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32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32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32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32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32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32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32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32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32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32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32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32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32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32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32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32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32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32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32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32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32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32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32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32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32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32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32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32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32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32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32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32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32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32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32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32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32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32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32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32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32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32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32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32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32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32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32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32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32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32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32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32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32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32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32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32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32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32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32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32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32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32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32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32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32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32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32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32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32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32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32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32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32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32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32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32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32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32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32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32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32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32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32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32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32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32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32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32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32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32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32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32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32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32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32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32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32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32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32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32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32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32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32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32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32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32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32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32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32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32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32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32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32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32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32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32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32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32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32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32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32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32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32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32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32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32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32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32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32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32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32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32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32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32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32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32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32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32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32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32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32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32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32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32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32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32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32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32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32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32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32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32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32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32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32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32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32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32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32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32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32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32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32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32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32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32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32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32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32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32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32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32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32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32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32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32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32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32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32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32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32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32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32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32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32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32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32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32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32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32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32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32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32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32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32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32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32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32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32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32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32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32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32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32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32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32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32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32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32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32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32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32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32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32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32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32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32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32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32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32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32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32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32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32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32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32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32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32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32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32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32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32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32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32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32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32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32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32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32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32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32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32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32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32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32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32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32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32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32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32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32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32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32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32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32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32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32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32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32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32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32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32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32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32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32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32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32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32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32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32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32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32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32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32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32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32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32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32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32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32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32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32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32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32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32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32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32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32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32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32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32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32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32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32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32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32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32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32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32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32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32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32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32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32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32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32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32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32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32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32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32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32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32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32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32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32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32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32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32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32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32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32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32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32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32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32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32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32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32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32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32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32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32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32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32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32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32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32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32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32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32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32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32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32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32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32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32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32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32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32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32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32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32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32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32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32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32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32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32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32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32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32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32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32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32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32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32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32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32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32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32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32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32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32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32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32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32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32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32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32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32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32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32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32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32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32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32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32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32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32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32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32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32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32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32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32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32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32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32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32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32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32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32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32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32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32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32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32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32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32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32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32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32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32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32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32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32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32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32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32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32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32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32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32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32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32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32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32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32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32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32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32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32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32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32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32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32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32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32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32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32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32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32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32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32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32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32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32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32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32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32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32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32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32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32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32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32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32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32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32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32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32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32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32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32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32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32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32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32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32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32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32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32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32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32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32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32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32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32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32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32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32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32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32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32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32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32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32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32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32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32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32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32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32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32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32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32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32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32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32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32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32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32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32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32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32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32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32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32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32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32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32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32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32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32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32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32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32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32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32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32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32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32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32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32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32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32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32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32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32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32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32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32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32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32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32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32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32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32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32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32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32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32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32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32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32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32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32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32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32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32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32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32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32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32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32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32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32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32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32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32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32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32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32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32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32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32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32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32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32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32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32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32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32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32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32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32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32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32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32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32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32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32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32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32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32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32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32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32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32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32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32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32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32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32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32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32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32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32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32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32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32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32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32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32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32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32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32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32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32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32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32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32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32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32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32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32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32.2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sheetProtection selectLockedCells="1" selectUnlockedCells="1"/>
  <mergeCells count="26">
    <mergeCell ref="H10:N10"/>
    <mergeCell ref="A14:O14"/>
    <mergeCell ref="A16:A17"/>
    <mergeCell ref="H16:N16"/>
    <mergeCell ref="A1:N1"/>
    <mergeCell ref="A2:O2"/>
    <mergeCell ref="A4:A5"/>
    <mergeCell ref="B4:B5"/>
    <mergeCell ref="C4:K4"/>
    <mergeCell ref="L4:N4"/>
    <mergeCell ref="B27:O27"/>
    <mergeCell ref="B28:O28"/>
    <mergeCell ref="A8:O8"/>
    <mergeCell ref="B16:B17"/>
    <mergeCell ref="C16:G16"/>
    <mergeCell ref="A22:A23"/>
    <mergeCell ref="B22:B23"/>
    <mergeCell ref="C22:G22"/>
    <mergeCell ref="O10:O11"/>
    <mergeCell ref="O16:O17"/>
    <mergeCell ref="O22:O23"/>
    <mergeCell ref="A20:O20"/>
    <mergeCell ref="H22:N22"/>
    <mergeCell ref="A10:A11"/>
    <mergeCell ref="B10:B11"/>
    <mergeCell ref="C10:G10"/>
  </mergeCells>
  <phoneticPr fontId="26"/>
  <printOptions horizontalCentered="1"/>
  <pageMargins left="0.70866141732283472" right="0.31496062992125984" top="0.74803149606299213" bottom="0.74803149606299213" header="0" footer="0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97"/>
  <sheetViews>
    <sheetView view="pageBreakPreview" zoomScale="60" zoomScaleNormal="100" workbookViewId="0">
      <selection activeCell="B27" sqref="B27:L27"/>
    </sheetView>
  </sheetViews>
  <sheetFormatPr defaultColWidth="14.42578125" defaultRowHeight="15" customHeight="1"/>
  <cols>
    <col min="1" max="1" width="2.5703125" customWidth="1"/>
    <col min="2" max="2" width="10.42578125" customWidth="1"/>
    <col min="3" max="3" width="12.140625" customWidth="1"/>
    <col min="4" max="4" width="11" customWidth="1"/>
    <col min="5" max="5" width="15" customWidth="1"/>
    <col min="6" max="6" width="12.140625" customWidth="1"/>
    <col min="7" max="7" width="9.5703125" customWidth="1"/>
    <col min="8" max="8" width="16.85546875" customWidth="1"/>
    <col min="9" max="9" width="12.140625" customWidth="1"/>
    <col min="10" max="10" width="9.5703125" customWidth="1"/>
    <col min="11" max="11" width="15.140625" bestFit="1" customWidth="1"/>
    <col min="12" max="12" width="13.7109375" customWidth="1"/>
    <col min="13" max="26" width="8.7109375" customWidth="1"/>
  </cols>
  <sheetData>
    <row r="1" spans="1:26" ht="13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118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28"/>
      <c r="B2" s="218" t="s">
        <v>88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0.25" customHeight="1">
      <c r="A3" s="28"/>
      <c r="B3" s="30"/>
      <c r="C3" s="30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>
      <c r="A4" s="28"/>
      <c r="B4" s="219" t="s">
        <v>89</v>
      </c>
      <c r="C4" s="221" t="s">
        <v>8</v>
      </c>
      <c r="D4" s="222"/>
      <c r="E4" s="176"/>
      <c r="F4" s="223" t="s">
        <v>90</v>
      </c>
      <c r="G4" s="222"/>
      <c r="H4" s="222"/>
      <c r="I4" s="222"/>
      <c r="J4" s="222"/>
      <c r="K4" s="176"/>
      <c r="L4" s="224" t="s">
        <v>91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1" customHeight="1">
      <c r="A5" s="31"/>
      <c r="B5" s="220"/>
      <c r="C5" s="225" t="s">
        <v>92</v>
      </c>
      <c r="D5" s="227" t="s">
        <v>93</v>
      </c>
      <c r="E5" s="229" t="s">
        <v>94</v>
      </c>
      <c r="F5" s="223" t="s">
        <v>9</v>
      </c>
      <c r="G5" s="222"/>
      <c r="H5" s="176"/>
      <c r="I5" s="223" t="s">
        <v>12</v>
      </c>
      <c r="J5" s="222"/>
      <c r="K5" s="176"/>
      <c r="L5" s="220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" customHeight="1">
      <c r="A6" s="31"/>
      <c r="B6" s="220"/>
      <c r="C6" s="226"/>
      <c r="D6" s="228"/>
      <c r="E6" s="230"/>
      <c r="F6" s="216" t="s">
        <v>95</v>
      </c>
      <c r="G6" s="196" t="s">
        <v>96</v>
      </c>
      <c r="H6" s="213" t="s">
        <v>97</v>
      </c>
      <c r="I6" s="216" t="s">
        <v>95</v>
      </c>
      <c r="J6" s="196" t="s">
        <v>96</v>
      </c>
      <c r="K6" s="213" t="s">
        <v>98</v>
      </c>
      <c r="L6" s="22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4">
      <c r="A7" s="31"/>
      <c r="B7" s="33"/>
      <c r="C7" s="34" t="s">
        <v>99</v>
      </c>
      <c r="D7" s="32" t="s">
        <v>100</v>
      </c>
      <c r="E7" s="35" t="s">
        <v>101</v>
      </c>
      <c r="F7" s="217"/>
      <c r="G7" s="197"/>
      <c r="H7" s="214"/>
      <c r="I7" s="217"/>
      <c r="J7" s="197"/>
      <c r="K7" s="214"/>
      <c r="L7" s="18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s="37" customFormat="1" ht="19.5" customHeight="1">
      <c r="A8" s="52"/>
      <c r="B8" s="53">
        <v>4</v>
      </c>
      <c r="C8" s="54">
        <v>1350</v>
      </c>
      <c r="D8" s="55">
        <f>総括表!$D$8</f>
        <v>0</v>
      </c>
      <c r="E8" s="56">
        <f t="shared" ref="E8:E19" si="0">C8*D8*0.85</f>
        <v>0</v>
      </c>
      <c r="F8" s="57">
        <v>152000</v>
      </c>
      <c r="G8" s="58">
        <f>総括表!$E$10</f>
        <v>0</v>
      </c>
      <c r="H8" s="56">
        <f t="shared" ref="H8:H19" si="1">F8*G8</f>
        <v>0</v>
      </c>
      <c r="I8" s="57">
        <v>0</v>
      </c>
      <c r="J8" s="59">
        <f>総括表!$E$12</f>
        <v>0</v>
      </c>
      <c r="K8" s="60">
        <f t="shared" ref="K8:K19" si="2">I8*J8</f>
        <v>0</v>
      </c>
      <c r="L8" s="61">
        <f>ROUNDDOWN(SUM(E8,H8,K8),0)</f>
        <v>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Z8" s="62"/>
    </row>
    <row r="9" spans="1:26" s="37" customFormat="1" ht="19.5" customHeight="1">
      <c r="A9" s="52"/>
      <c r="B9" s="63">
        <v>5</v>
      </c>
      <c r="C9" s="64">
        <f t="shared" ref="C9:C19" si="3">C8</f>
        <v>1350</v>
      </c>
      <c r="D9" s="65">
        <f>総括表!$D$8</f>
        <v>0</v>
      </c>
      <c r="E9" s="66">
        <f t="shared" si="0"/>
        <v>0</v>
      </c>
      <c r="F9" s="67">
        <v>155000</v>
      </c>
      <c r="G9" s="68">
        <f>総括表!$E$10</f>
        <v>0</v>
      </c>
      <c r="H9" s="69">
        <f t="shared" si="1"/>
        <v>0</v>
      </c>
      <c r="I9" s="67">
        <v>0</v>
      </c>
      <c r="J9" s="70">
        <f>総括表!$E$12</f>
        <v>0</v>
      </c>
      <c r="K9" s="71">
        <f t="shared" si="2"/>
        <v>0</v>
      </c>
      <c r="L9" s="72">
        <f t="shared" ref="L9:L19" si="4">ROUNDDOWN(SUM(E9,H9,K9),0)</f>
        <v>0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Z9" s="62"/>
    </row>
    <row r="10" spans="1:26" s="37" customFormat="1" ht="19.5" customHeight="1">
      <c r="A10" s="52"/>
      <c r="B10" s="73">
        <v>6</v>
      </c>
      <c r="C10" s="74">
        <f t="shared" si="3"/>
        <v>1350</v>
      </c>
      <c r="D10" s="65">
        <f>総括表!$D$8</f>
        <v>0</v>
      </c>
      <c r="E10" s="75">
        <f t="shared" si="0"/>
        <v>0</v>
      </c>
      <c r="F10" s="67">
        <v>250000</v>
      </c>
      <c r="G10" s="68">
        <f>総括表!$E$10</f>
        <v>0</v>
      </c>
      <c r="H10" s="69">
        <f t="shared" si="1"/>
        <v>0</v>
      </c>
      <c r="I10" s="67">
        <v>0</v>
      </c>
      <c r="J10" s="70">
        <f>総括表!$E$12</f>
        <v>0</v>
      </c>
      <c r="K10" s="71">
        <f t="shared" si="2"/>
        <v>0</v>
      </c>
      <c r="L10" s="76">
        <f t="shared" si="4"/>
        <v>0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Z10" s="62"/>
    </row>
    <row r="11" spans="1:26" s="37" customFormat="1" ht="19.5" customHeight="1">
      <c r="A11" s="52"/>
      <c r="B11" s="77">
        <v>7</v>
      </c>
      <c r="C11" s="78">
        <f t="shared" si="3"/>
        <v>1350</v>
      </c>
      <c r="D11" s="79">
        <f>総括表!$D$8</f>
        <v>0</v>
      </c>
      <c r="E11" s="80">
        <f t="shared" si="0"/>
        <v>0</v>
      </c>
      <c r="F11" s="81">
        <v>331000</v>
      </c>
      <c r="G11" s="82">
        <f>総括表!$D$10</f>
        <v>0</v>
      </c>
      <c r="H11" s="83">
        <f t="shared" si="1"/>
        <v>0</v>
      </c>
      <c r="I11" s="81">
        <v>0</v>
      </c>
      <c r="J11" s="84">
        <f>総括表!$D$12</f>
        <v>0</v>
      </c>
      <c r="K11" s="85">
        <f t="shared" si="2"/>
        <v>0</v>
      </c>
      <c r="L11" s="86">
        <f t="shared" si="4"/>
        <v>0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Z11" s="62"/>
    </row>
    <row r="12" spans="1:26" s="37" customFormat="1" ht="19.5" customHeight="1">
      <c r="A12" s="52"/>
      <c r="B12" s="87">
        <v>8</v>
      </c>
      <c r="C12" s="78">
        <f t="shared" si="3"/>
        <v>1350</v>
      </c>
      <c r="D12" s="79">
        <f>総括表!$D$8</f>
        <v>0</v>
      </c>
      <c r="E12" s="80">
        <f t="shared" si="0"/>
        <v>0</v>
      </c>
      <c r="F12" s="81">
        <f>336000-I12</f>
        <v>326000</v>
      </c>
      <c r="G12" s="82">
        <f>総括表!$D$10</f>
        <v>0</v>
      </c>
      <c r="H12" s="88">
        <f t="shared" si="1"/>
        <v>0</v>
      </c>
      <c r="I12" s="81">
        <v>10000</v>
      </c>
      <c r="J12" s="84">
        <f>総括表!$D$12</f>
        <v>0</v>
      </c>
      <c r="K12" s="89">
        <f t="shared" si="2"/>
        <v>0</v>
      </c>
      <c r="L12" s="86">
        <f t="shared" si="4"/>
        <v>0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Z12" s="62"/>
    </row>
    <row r="13" spans="1:26" s="37" customFormat="1" ht="19.5" customHeight="1">
      <c r="A13" s="52"/>
      <c r="B13" s="77">
        <v>9</v>
      </c>
      <c r="C13" s="78">
        <f t="shared" si="3"/>
        <v>1350</v>
      </c>
      <c r="D13" s="79">
        <f>総括表!$D$8</f>
        <v>0</v>
      </c>
      <c r="E13" s="80">
        <f t="shared" si="0"/>
        <v>0</v>
      </c>
      <c r="F13" s="81">
        <v>263000</v>
      </c>
      <c r="G13" s="82">
        <f>総括表!$D$10</f>
        <v>0</v>
      </c>
      <c r="H13" s="88">
        <f t="shared" si="1"/>
        <v>0</v>
      </c>
      <c r="I13" s="81">
        <v>0</v>
      </c>
      <c r="J13" s="84">
        <f>総括表!$D$12</f>
        <v>0</v>
      </c>
      <c r="K13" s="89">
        <f t="shared" si="2"/>
        <v>0</v>
      </c>
      <c r="L13" s="86">
        <f t="shared" si="4"/>
        <v>0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Z13" s="62"/>
    </row>
    <row r="14" spans="1:26" s="37" customFormat="1" ht="19.5" customHeight="1">
      <c r="A14" s="52"/>
      <c r="B14" s="73">
        <v>10</v>
      </c>
      <c r="C14" s="74">
        <f t="shared" si="3"/>
        <v>1350</v>
      </c>
      <c r="D14" s="65">
        <f>総括表!$D$8</f>
        <v>0</v>
      </c>
      <c r="E14" s="90">
        <f t="shared" si="0"/>
        <v>0</v>
      </c>
      <c r="F14" s="67">
        <v>157000</v>
      </c>
      <c r="G14" s="68">
        <f>総括表!$E$10</f>
        <v>0</v>
      </c>
      <c r="H14" s="69">
        <f t="shared" si="1"/>
        <v>0</v>
      </c>
      <c r="I14" s="67">
        <v>0</v>
      </c>
      <c r="J14" s="70">
        <f>総括表!$E$12</f>
        <v>0</v>
      </c>
      <c r="K14" s="71">
        <f t="shared" si="2"/>
        <v>0</v>
      </c>
      <c r="L14" s="72">
        <f t="shared" si="4"/>
        <v>0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Z14" s="62"/>
    </row>
    <row r="15" spans="1:26" s="37" customFormat="1" ht="19.5" customHeight="1">
      <c r="A15" s="52"/>
      <c r="B15" s="63">
        <v>11</v>
      </c>
      <c r="C15" s="74">
        <f t="shared" si="3"/>
        <v>1350</v>
      </c>
      <c r="D15" s="65">
        <f>総括表!$D$8</f>
        <v>0</v>
      </c>
      <c r="E15" s="90">
        <f t="shared" si="0"/>
        <v>0</v>
      </c>
      <c r="F15" s="67">
        <v>155000</v>
      </c>
      <c r="G15" s="68">
        <f>総括表!$E$10</f>
        <v>0</v>
      </c>
      <c r="H15" s="69">
        <f t="shared" si="1"/>
        <v>0</v>
      </c>
      <c r="I15" s="67">
        <v>0</v>
      </c>
      <c r="J15" s="70">
        <f>総括表!$E$12</f>
        <v>0</v>
      </c>
      <c r="K15" s="71">
        <f t="shared" si="2"/>
        <v>0</v>
      </c>
      <c r="L15" s="72">
        <f t="shared" si="4"/>
        <v>0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Z15" s="62"/>
    </row>
    <row r="16" spans="1:26" s="37" customFormat="1" ht="19.5" customHeight="1">
      <c r="A16" s="52"/>
      <c r="B16" s="63">
        <v>12</v>
      </c>
      <c r="C16" s="74">
        <f t="shared" si="3"/>
        <v>1350</v>
      </c>
      <c r="D16" s="65">
        <f>総括表!$D$8</f>
        <v>0</v>
      </c>
      <c r="E16" s="90">
        <f t="shared" si="0"/>
        <v>0</v>
      </c>
      <c r="F16" s="67">
        <v>213000</v>
      </c>
      <c r="G16" s="68">
        <f>総括表!$E$10</f>
        <v>0</v>
      </c>
      <c r="H16" s="69">
        <f t="shared" si="1"/>
        <v>0</v>
      </c>
      <c r="I16" s="67">
        <v>0</v>
      </c>
      <c r="J16" s="70">
        <f>総括表!$E$12</f>
        <v>0</v>
      </c>
      <c r="K16" s="71">
        <f t="shared" si="2"/>
        <v>0</v>
      </c>
      <c r="L16" s="72">
        <f t="shared" si="4"/>
        <v>0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Z16" s="62"/>
    </row>
    <row r="17" spans="1:26" s="37" customFormat="1" ht="19.5" customHeight="1">
      <c r="A17" s="52"/>
      <c r="B17" s="63">
        <v>1</v>
      </c>
      <c r="C17" s="74">
        <f t="shared" si="3"/>
        <v>1350</v>
      </c>
      <c r="D17" s="65">
        <f>総括表!$D$8</f>
        <v>0</v>
      </c>
      <c r="E17" s="90">
        <f t="shared" si="0"/>
        <v>0</v>
      </c>
      <c r="F17" s="67">
        <v>216000</v>
      </c>
      <c r="G17" s="68">
        <f>総括表!$E$10</f>
        <v>0</v>
      </c>
      <c r="H17" s="69">
        <f t="shared" si="1"/>
        <v>0</v>
      </c>
      <c r="I17" s="67">
        <v>0</v>
      </c>
      <c r="J17" s="70">
        <f>総括表!$E$12</f>
        <v>0</v>
      </c>
      <c r="K17" s="71">
        <f t="shared" si="2"/>
        <v>0</v>
      </c>
      <c r="L17" s="72">
        <f t="shared" si="4"/>
        <v>0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Z17" s="62"/>
    </row>
    <row r="18" spans="1:26" s="37" customFormat="1" ht="19.5" customHeight="1">
      <c r="A18" s="52"/>
      <c r="B18" s="73">
        <v>2</v>
      </c>
      <c r="C18" s="74">
        <f t="shared" si="3"/>
        <v>1350</v>
      </c>
      <c r="D18" s="65">
        <f>総括表!$D$8</f>
        <v>0</v>
      </c>
      <c r="E18" s="90">
        <f t="shared" si="0"/>
        <v>0</v>
      </c>
      <c r="F18" s="67">
        <f t="shared" ref="F18" si="5">201000-I18</f>
        <v>131000</v>
      </c>
      <c r="G18" s="68">
        <f>総括表!$E$10</f>
        <v>0</v>
      </c>
      <c r="H18" s="69">
        <f t="shared" si="1"/>
        <v>0</v>
      </c>
      <c r="I18" s="67">
        <v>70000</v>
      </c>
      <c r="J18" s="70">
        <f>総括表!$E$12</f>
        <v>0</v>
      </c>
      <c r="K18" s="71">
        <f t="shared" si="2"/>
        <v>0</v>
      </c>
      <c r="L18" s="72">
        <f t="shared" si="4"/>
        <v>0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Z18" s="62"/>
    </row>
    <row r="19" spans="1:26" s="37" customFormat="1" ht="19.5" customHeight="1">
      <c r="A19" s="52"/>
      <c r="B19" s="91">
        <v>3</v>
      </c>
      <c r="C19" s="92">
        <f t="shared" si="3"/>
        <v>1350</v>
      </c>
      <c r="D19" s="93">
        <f>総括表!$D$8</f>
        <v>0</v>
      </c>
      <c r="E19" s="94">
        <f t="shared" si="0"/>
        <v>0</v>
      </c>
      <c r="F19" s="95">
        <f>184000-I19</f>
        <v>154000</v>
      </c>
      <c r="G19" s="68">
        <f>総括表!$E$10</f>
        <v>0</v>
      </c>
      <c r="H19" s="94">
        <f t="shared" si="1"/>
        <v>0</v>
      </c>
      <c r="I19" s="95">
        <v>30000</v>
      </c>
      <c r="J19" s="96">
        <f>総括表!$E$12</f>
        <v>0</v>
      </c>
      <c r="K19" s="97">
        <f t="shared" si="2"/>
        <v>0</v>
      </c>
      <c r="L19" s="98">
        <f t="shared" si="4"/>
        <v>0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Z19" s="62"/>
    </row>
    <row r="20" spans="1:26" s="37" customFormat="1" ht="13.5" customHeight="1">
      <c r="A20" s="52"/>
      <c r="B20" s="210" t="s">
        <v>19</v>
      </c>
      <c r="C20" s="212"/>
      <c r="D20" s="215"/>
      <c r="E20" s="194">
        <f t="shared" ref="E20:F20" si="6">SUM(E8:E19)</f>
        <v>0</v>
      </c>
      <c r="F20" s="202">
        <f t="shared" si="6"/>
        <v>2503000</v>
      </c>
      <c r="G20" s="200"/>
      <c r="H20" s="194">
        <f t="shared" ref="H20:I20" si="7">SUM(H8:H19)</f>
        <v>0</v>
      </c>
      <c r="I20" s="202">
        <f t="shared" si="7"/>
        <v>110000</v>
      </c>
      <c r="J20" s="200"/>
      <c r="K20" s="204">
        <f>SUM(K8:K19)</f>
        <v>0</v>
      </c>
      <c r="L20" s="99" t="s">
        <v>102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s="37" customFormat="1" ht="20.25" customHeight="1">
      <c r="A21" s="52"/>
      <c r="B21" s="211"/>
      <c r="C21" s="203"/>
      <c r="D21" s="201"/>
      <c r="E21" s="195"/>
      <c r="F21" s="203"/>
      <c r="G21" s="201"/>
      <c r="H21" s="195"/>
      <c r="I21" s="203"/>
      <c r="J21" s="201"/>
      <c r="K21" s="205"/>
      <c r="L21" s="100">
        <f>SUM(L8:L19)</f>
        <v>0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s="37" customFormat="1" ht="13.5" customHeight="1">
      <c r="A22" s="62"/>
      <c r="B22" s="101"/>
      <c r="C22" s="62"/>
      <c r="D22" s="102"/>
      <c r="E22" s="103"/>
      <c r="F22" s="104"/>
      <c r="G22" s="62"/>
      <c r="H22" s="103"/>
      <c r="I22" s="10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s="37" customFormat="1" ht="17.25" customHeight="1">
      <c r="A23" s="62"/>
      <c r="B23" s="106"/>
      <c r="C23" s="62"/>
      <c r="D23" s="102"/>
      <c r="E23" s="107"/>
      <c r="F23" s="108"/>
      <c r="G23" s="62"/>
      <c r="H23" s="62"/>
      <c r="I23" s="62"/>
      <c r="J23" s="62"/>
      <c r="K23" s="206" t="s">
        <v>132</v>
      </c>
      <c r="L23" s="207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s="37" customFormat="1" ht="26.25" customHeight="1">
      <c r="A24" s="62"/>
      <c r="B24" s="106"/>
      <c r="C24" s="62"/>
      <c r="D24" s="102"/>
      <c r="E24" s="107"/>
      <c r="F24" s="108"/>
      <c r="G24" s="62"/>
      <c r="H24" s="109"/>
      <c r="I24" s="62"/>
      <c r="J24" s="62"/>
      <c r="K24" s="208" t="str">
        <f>IF(L21=0,"",L21*2)</f>
        <v/>
      </c>
      <c r="L24" s="209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s="37" customFormat="1" ht="18.75" customHeight="1">
      <c r="A25" s="62"/>
      <c r="B25" s="110" t="s">
        <v>103</v>
      </c>
      <c r="C25" s="111"/>
      <c r="D25" s="112"/>
      <c r="E25" s="107"/>
      <c r="F25" s="108"/>
      <c r="G25" s="62"/>
      <c r="H25" s="62"/>
      <c r="I25" s="107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s="37" customFormat="1" ht="18.75" customHeight="1">
      <c r="A26" s="62"/>
      <c r="B26" s="198" t="s">
        <v>104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s="37" customFormat="1" ht="18.75" customHeight="1">
      <c r="A27" s="62"/>
      <c r="B27" s="199" t="s">
        <v>105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s="37" customFormat="1" ht="18.75" customHeight="1">
      <c r="A28" s="62"/>
      <c r="B28" s="198" t="s">
        <v>106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s="37" customFormat="1" ht="18.75" customHeight="1">
      <c r="A29" s="62"/>
      <c r="B29" s="198" t="s">
        <v>107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s="37" customFormat="1" ht="18.75" customHeight="1">
      <c r="A30" s="62"/>
      <c r="B30" s="198" t="s">
        <v>108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8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9.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9.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9.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</sheetData>
  <sheetProtection selectLockedCells="1" selectUnlockedCells="1"/>
  <mergeCells count="33">
    <mergeCell ref="B2:L2"/>
    <mergeCell ref="B4:B6"/>
    <mergeCell ref="C4:E4"/>
    <mergeCell ref="F4:K4"/>
    <mergeCell ref="L4:L7"/>
    <mergeCell ref="C5:C6"/>
    <mergeCell ref="I5:K5"/>
    <mergeCell ref="K6:K7"/>
    <mergeCell ref="D5:D6"/>
    <mergeCell ref="F6:F7"/>
    <mergeCell ref="E5:E6"/>
    <mergeCell ref="F5:H5"/>
    <mergeCell ref="B30:L30"/>
    <mergeCell ref="J6:J7"/>
    <mergeCell ref="B26:L26"/>
    <mergeCell ref="G20:G21"/>
    <mergeCell ref="H20:H21"/>
    <mergeCell ref="I20:I21"/>
    <mergeCell ref="J20:J21"/>
    <mergeCell ref="K20:K21"/>
    <mergeCell ref="K23:L23"/>
    <mergeCell ref="K24:L24"/>
    <mergeCell ref="B20:B21"/>
    <mergeCell ref="C20:C21"/>
    <mergeCell ref="H6:H7"/>
    <mergeCell ref="F20:F21"/>
    <mergeCell ref="D20:D21"/>
    <mergeCell ref="I6:I7"/>
    <mergeCell ref="E20:E21"/>
    <mergeCell ref="G6:G7"/>
    <mergeCell ref="B28:L28"/>
    <mergeCell ref="B29:L29"/>
    <mergeCell ref="B27:L27"/>
  </mergeCells>
  <phoneticPr fontId="26"/>
  <pageMargins left="0.70866141732283472" right="0.70866141732283472" top="0.55118110236220474" bottom="0.15748031496062992" header="0" footer="0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view="pageBreakPreview" topLeftCell="A13" zoomScale="60" zoomScaleNormal="100" workbookViewId="0">
      <selection activeCell="C12" sqref="C12"/>
    </sheetView>
  </sheetViews>
  <sheetFormatPr defaultColWidth="14.42578125" defaultRowHeight="15" customHeight="1"/>
  <cols>
    <col min="1" max="1" width="4.42578125" customWidth="1"/>
    <col min="2" max="2" width="10" customWidth="1"/>
    <col min="3" max="14" width="11" customWidth="1"/>
    <col min="15" max="15" width="14.85546875" bestFit="1" customWidth="1"/>
    <col min="16" max="26" width="8.7109375" customWidth="1"/>
  </cols>
  <sheetData>
    <row r="1" spans="1:26" ht="32.25" customHeight="1">
      <c r="A1" s="193" t="s">
        <v>109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43" t="s">
        <v>110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32.25" customHeight="1">
      <c r="A2" s="184" t="s">
        <v>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2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 t="s">
        <v>72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32.25" customHeight="1">
      <c r="A4" s="189" t="s">
        <v>73</v>
      </c>
      <c r="B4" s="189" t="s">
        <v>74</v>
      </c>
      <c r="C4" s="187" t="s">
        <v>111</v>
      </c>
      <c r="D4" s="188"/>
      <c r="E4" s="188"/>
      <c r="F4" s="188"/>
      <c r="G4" s="188"/>
      <c r="H4" s="188"/>
      <c r="I4" s="188"/>
      <c r="J4" s="188"/>
      <c r="K4" s="191"/>
      <c r="L4" s="187" t="s">
        <v>112</v>
      </c>
      <c r="M4" s="188"/>
      <c r="N4" s="191"/>
      <c r="O4" s="46" t="s">
        <v>19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32.25" customHeight="1">
      <c r="A5" s="190"/>
      <c r="B5" s="190"/>
      <c r="C5" s="47" t="s">
        <v>20</v>
      </c>
      <c r="D5" s="47" t="s">
        <v>21</v>
      </c>
      <c r="E5" s="47" t="s">
        <v>22</v>
      </c>
      <c r="F5" s="47" t="s">
        <v>23</v>
      </c>
      <c r="G5" s="47" t="s">
        <v>24</v>
      </c>
      <c r="H5" s="47" t="s">
        <v>25</v>
      </c>
      <c r="I5" s="47" t="s">
        <v>26</v>
      </c>
      <c r="J5" s="47" t="s">
        <v>27</v>
      </c>
      <c r="K5" s="47" t="s">
        <v>28</v>
      </c>
      <c r="L5" s="47" t="s">
        <v>29</v>
      </c>
      <c r="M5" s="47" t="s">
        <v>30</v>
      </c>
      <c r="N5" s="47" t="s">
        <v>31</v>
      </c>
      <c r="O5" s="48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32.25" customHeight="1">
      <c r="A6" s="47">
        <v>1</v>
      </c>
      <c r="B6" s="49" t="s">
        <v>113</v>
      </c>
      <c r="C6" s="50">
        <f t="shared" ref="C6:F6" si="0">ROUND(K12,-3)</f>
        <v>150000</v>
      </c>
      <c r="D6" s="50">
        <f t="shared" si="0"/>
        <v>140000</v>
      </c>
      <c r="E6" s="50">
        <f t="shared" si="0"/>
        <v>148000</v>
      </c>
      <c r="F6" s="50">
        <f t="shared" si="0"/>
        <v>144000</v>
      </c>
      <c r="G6" s="50">
        <f t="shared" ref="G6:N6" si="1">ROUND(C12,-3)</f>
        <v>154000</v>
      </c>
      <c r="H6" s="50">
        <f t="shared" si="1"/>
        <v>152000</v>
      </c>
      <c r="I6" s="50">
        <f t="shared" si="1"/>
        <v>137000</v>
      </c>
      <c r="J6" s="50">
        <f t="shared" si="1"/>
        <v>144000</v>
      </c>
      <c r="K6" s="50">
        <f t="shared" si="1"/>
        <v>144000</v>
      </c>
      <c r="L6" s="50">
        <f t="shared" si="1"/>
        <v>149000</v>
      </c>
      <c r="M6" s="50">
        <f t="shared" si="1"/>
        <v>156000</v>
      </c>
      <c r="N6" s="50">
        <f t="shared" si="1"/>
        <v>135000</v>
      </c>
      <c r="O6" s="27">
        <f>SUM(C6:N6)</f>
        <v>1753000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2.2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2.25" customHeight="1">
      <c r="A8" s="184" t="s">
        <v>78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2.2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 t="s">
        <v>72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2.25" customHeight="1">
      <c r="A10" s="189" t="s">
        <v>73</v>
      </c>
      <c r="B10" s="185" t="s">
        <v>74</v>
      </c>
      <c r="C10" s="187" t="s">
        <v>79</v>
      </c>
      <c r="D10" s="188"/>
      <c r="E10" s="188"/>
      <c r="F10" s="188"/>
      <c r="G10" s="188"/>
      <c r="H10" s="187" t="s">
        <v>80</v>
      </c>
      <c r="I10" s="188"/>
      <c r="J10" s="188"/>
      <c r="K10" s="188"/>
      <c r="L10" s="188"/>
      <c r="M10" s="188"/>
      <c r="N10" s="191"/>
      <c r="O10" s="189" t="s">
        <v>19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2.25" customHeight="1">
      <c r="A11" s="190"/>
      <c r="B11" s="186"/>
      <c r="C11" s="47" t="s">
        <v>24</v>
      </c>
      <c r="D11" s="47" t="s">
        <v>25</v>
      </c>
      <c r="E11" s="47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K11" s="47" t="s">
        <v>20</v>
      </c>
      <c r="L11" s="47" t="s">
        <v>21</v>
      </c>
      <c r="M11" s="47" t="s">
        <v>22</v>
      </c>
      <c r="N11" s="47" t="s">
        <v>23</v>
      </c>
      <c r="O11" s="19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2.25" customHeight="1">
      <c r="A12" s="47">
        <v>1</v>
      </c>
      <c r="B12" s="49" t="s">
        <v>113</v>
      </c>
      <c r="C12" s="50">
        <v>153603</v>
      </c>
      <c r="D12" s="50">
        <v>151635</v>
      </c>
      <c r="E12" s="50">
        <v>137023</v>
      </c>
      <c r="F12" s="50">
        <v>144257</v>
      </c>
      <c r="G12" s="50">
        <v>143995</v>
      </c>
      <c r="H12" s="50">
        <v>148673</v>
      </c>
      <c r="I12" s="50">
        <v>155722</v>
      </c>
      <c r="J12" s="50">
        <v>134631</v>
      </c>
      <c r="K12" s="50">
        <v>149501</v>
      </c>
      <c r="L12" s="50">
        <v>139769</v>
      </c>
      <c r="M12" s="50">
        <v>147876</v>
      </c>
      <c r="N12" s="50">
        <v>144456</v>
      </c>
      <c r="O12" s="27">
        <f>SUM(C12:N12)</f>
        <v>1751141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2.2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2.25" customHeight="1">
      <c r="A14" s="184" t="s">
        <v>81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2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 t="s">
        <v>82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2.25" customHeight="1">
      <c r="A16" s="189" t="s">
        <v>73</v>
      </c>
      <c r="B16" s="185" t="s">
        <v>74</v>
      </c>
      <c r="C16" s="187" t="s">
        <v>79</v>
      </c>
      <c r="D16" s="188"/>
      <c r="E16" s="188"/>
      <c r="F16" s="188"/>
      <c r="G16" s="188"/>
      <c r="H16" s="192" t="s">
        <v>80</v>
      </c>
      <c r="I16" s="188"/>
      <c r="J16" s="188"/>
      <c r="K16" s="188"/>
      <c r="L16" s="188"/>
      <c r="M16" s="188"/>
      <c r="N16" s="191"/>
      <c r="O16" s="189" t="s">
        <v>19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32.25" customHeight="1">
      <c r="A17" s="190"/>
      <c r="B17" s="186"/>
      <c r="C17" s="47" t="s">
        <v>24</v>
      </c>
      <c r="D17" s="47" t="s">
        <v>25</v>
      </c>
      <c r="E17" s="47" t="s">
        <v>26</v>
      </c>
      <c r="F17" s="47" t="s">
        <v>27</v>
      </c>
      <c r="G17" s="47" t="s">
        <v>28</v>
      </c>
      <c r="H17" s="47" t="s">
        <v>29</v>
      </c>
      <c r="I17" s="47" t="s">
        <v>30</v>
      </c>
      <c r="J17" s="47" t="s">
        <v>31</v>
      </c>
      <c r="K17" s="47" t="s">
        <v>20</v>
      </c>
      <c r="L17" s="47" t="s">
        <v>21</v>
      </c>
      <c r="M17" s="47" t="s">
        <v>22</v>
      </c>
      <c r="N17" s="47" t="s">
        <v>23</v>
      </c>
      <c r="O17" s="19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2.25" customHeight="1">
      <c r="A18" s="47">
        <v>1</v>
      </c>
      <c r="B18" s="49" t="s">
        <v>113</v>
      </c>
      <c r="C18" s="51">
        <v>283</v>
      </c>
      <c r="D18" s="51">
        <v>281</v>
      </c>
      <c r="E18" s="51">
        <v>271</v>
      </c>
      <c r="F18" s="51">
        <v>269</v>
      </c>
      <c r="G18" s="51">
        <v>286</v>
      </c>
      <c r="H18" s="51">
        <v>298</v>
      </c>
      <c r="I18" s="51">
        <v>307</v>
      </c>
      <c r="J18" s="51">
        <v>281</v>
      </c>
      <c r="K18" s="51">
        <v>269</v>
      </c>
      <c r="L18" s="51">
        <v>264</v>
      </c>
      <c r="M18" s="51">
        <v>271</v>
      </c>
      <c r="N18" s="51">
        <v>281</v>
      </c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32.2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2.25" customHeight="1">
      <c r="A20" s="184" t="s">
        <v>83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32.2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 t="s">
        <v>84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2.25" customHeight="1">
      <c r="A22" s="189" t="s">
        <v>73</v>
      </c>
      <c r="B22" s="185" t="s">
        <v>74</v>
      </c>
      <c r="C22" s="187" t="s">
        <v>79</v>
      </c>
      <c r="D22" s="188"/>
      <c r="E22" s="188"/>
      <c r="F22" s="188"/>
      <c r="G22" s="188"/>
      <c r="H22" s="187" t="s">
        <v>80</v>
      </c>
      <c r="I22" s="188"/>
      <c r="J22" s="188"/>
      <c r="K22" s="188"/>
      <c r="L22" s="188"/>
      <c r="M22" s="188"/>
      <c r="N22" s="191"/>
      <c r="O22" s="189" t="s">
        <v>19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2.25" customHeight="1">
      <c r="A23" s="190"/>
      <c r="B23" s="186"/>
      <c r="C23" s="47" t="s">
        <v>24</v>
      </c>
      <c r="D23" s="47" t="s">
        <v>25</v>
      </c>
      <c r="E23" s="47" t="s">
        <v>26</v>
      </c>
      <c r="F23" s="47" t="s">
        <v>27</v>
      </c>
      <c r="G23" s="47" t="s">
        <v>28</v>
      </c>
      <c r="H23" s="47" t="s">
        <v>29</v>
      </c>
      <c r="I23" s="47" t="s">
        <v>30</v>
      </c>
      <c r="J23" s="47" t="s">
        <v>31</v>
      </c>
      <c r="K23" s="47" t="s">
        <v>20</v>
      </c>
      <c r="L23" s="47" t="s">
        <v>21</v>
      </c>
      <c r="M23" s="47" t="s">
        <v>22</v>
      </c>
      <c r="N23" s="47" t="s">
        <v>23</v>
      </c>
      <c r="O23" s="19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32.25" customHeight="1">
      <c r="A24" s="47">
        <v>1</v>
      </c>
      <c r="B24" s="49" t="s">
        <v>113</v>
      </c>
      <c r="C24" s="51">
        <v>96</v>
      </c>
      <c r="D24" s="51">
        <v>96</v>
      </c>
      <c r="E24" s="51">
        <v>96</v>
      </c>
      <c r="F24" s="51">
        <v>97</v>
      </c>
      <c r="G24" s="51">
        <v>97</v>
      </c>
      <c r="H24" s="51">
        <v>96</v>
      </c>
      <c r="I24" s="51">
        <v>96</v>
      </c>
      <c r="J24" s="51">
        <v>97</v>
      </c>
      <c r="K24" s="51">
        <v>97</v>
      </c>
      <c r="L24" s="51">
        <v>97</v>
      </c>
      <c r="M24" s="51">
        <v>96</v>
      </c>
      <c r="N24" s="51">
        <v>96</v>
      </c>
      <c r="O24" s="27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2.2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2.25" customHeight="1">
      <c r="A26" s="44"/>
      <c r="B26" s="44" t="s">
        <v>46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2.25" customHeight="1">
      <c r="A27" s="44"/>
      <c r="B27" s="183" t="s">
        <v>85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2.25" customHeight="1">
      <c r="A28" s="44"/>
      <c r="B28" s="183" t="s">
        <v>86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2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32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32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32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2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2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32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2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2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2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32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32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32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2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32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32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32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32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32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32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32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32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32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32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32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32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2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32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32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32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32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32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32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32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32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32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32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32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32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32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32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32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32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32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2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2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32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32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32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32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32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32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32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32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32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32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32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32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32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32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32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32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32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32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32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32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32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32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32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32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32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32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32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32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32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32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32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32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32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32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32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32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32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32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32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32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32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32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32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32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32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32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32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32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32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32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32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32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32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32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32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2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32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32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32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32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32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32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32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32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32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32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32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32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32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32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32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32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32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32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32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32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32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32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32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32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32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32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32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32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32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32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32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32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32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32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32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32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32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32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32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32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32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32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32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32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32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32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32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32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32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32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32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32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32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32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32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32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32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32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32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32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32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32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32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32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32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32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32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32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32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32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32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32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32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32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32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32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32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32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32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32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32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32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32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32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32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32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32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32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32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32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32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32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32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32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32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32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32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32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32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32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32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32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32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32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32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32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32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32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32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32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32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32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32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32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32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32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32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32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32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32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32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32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32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32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32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32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32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32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32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32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32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32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32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32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32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32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32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32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32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32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32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32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32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32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32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32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32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32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32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32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32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32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32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32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32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32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32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32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32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32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32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32.2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32.2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32.2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32.2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32.2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32.2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32.2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32.2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32.2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32.2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32.2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32.2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32.2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32.2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32.2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32.2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32.2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32.2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32.2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32.2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32.2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32.2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32.2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32.2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32.2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32.2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32.2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32.2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32.2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32.2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32.2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32.2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32.2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32.2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32.2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32.2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32.2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32.2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32.2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32.2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32.2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32.2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32.2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32.2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32.2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32.2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32.2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32.2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32.2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32.2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32.2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32.2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32.2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32.2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32.2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32.2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32.2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32.2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32.2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32.2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32.2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32.2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32.2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32.2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32.2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32.2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32.2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32.2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32.2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32.2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32.2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32.2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32.2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32.2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32.2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32.2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32.2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32.2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32.2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32.2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32.2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32.2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32.2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32.2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32.2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32.2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32.2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32.2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32.2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32.2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32.2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32.2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32.2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32.2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32.2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32.2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32.2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32.2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32.2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32.2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32.2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32.2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32.2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32.2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32.2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32.2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32.2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32.2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32.2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32.2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32.2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32.2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32.2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32.2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32.2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32.2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32.2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32.2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32.2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32.2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32.2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32.2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32.2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32.2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32.2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32.2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32.2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32.2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32.2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32.2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32.2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32.2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32.2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32.2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32.2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32.2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32.2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32.2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32.2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32.2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32.2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32.2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32.2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32.2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32.2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32.2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32.2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32.2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32.2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32.2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32.2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32.2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32.2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32.2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32.2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32.2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32.2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32.2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32.2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32.2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32.2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32.2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32.2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32.2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32.2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32.2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32.2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32.2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32.2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32.2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32.2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32.2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32.2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32.2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32.2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32.2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32.2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32.2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32.2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32.2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32.2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32.2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32.2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32.2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32.2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32.2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32.2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32.2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32.2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32.2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32.2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32.2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32.2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32.2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32.2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32.2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32.2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32.2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32.2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32.2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32.2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32.2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32.2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32.2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32.2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32.2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32.2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32.2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32.2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32.2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32.2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32.2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32.2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32.2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32.2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32.2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32.2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32.2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32.2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32.2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32.2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32.2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32.2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32.2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32.2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32.2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32.2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32.2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32.2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32.2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32.2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32.2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32.2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32.2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32.2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32.2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32.2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32.2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32.2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32.2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32.2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32.2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32.2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32.2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32.2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32.2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32.2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32.2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32.2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32.2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32.2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32.2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32.2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32.2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32.2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32.2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32.2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32.2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32.2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32.2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32.2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32.2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32.2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32.2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32.2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32.2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32.2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32.2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32.2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32.2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32.2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32.2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32.2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32.2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32.2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32.2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32.2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32.2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32.2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32.2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32.2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32.2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32.2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32.2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32.2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32.2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32.2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32.2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32.2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32.2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32.2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32.2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32.2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32.2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32.2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32.2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32.2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32.2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32.2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32.2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32.2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32.2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32.2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32.2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32.2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32.2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32.2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32.2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32.2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32.2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32.2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32.2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32.2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32.2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32.2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32.2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32.2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32.2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32.2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32.2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32.2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32.2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32.2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32.2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32.2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32.2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32.2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32.2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32.2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32.2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32.2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32.2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32.2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32.2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32.2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32.2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32.2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32.2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32.2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32.2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32.2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32.2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32.2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32.2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32.2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32.2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32.2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32.2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32.2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32.2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32.2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32.2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32.2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32.2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32.2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32.2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32.2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32.2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32.2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32.2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32.2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32.2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32.2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32.2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32.2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32.2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32.2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32.2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32.2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32.2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32.2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32.2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32.2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32.2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32.2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32.2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32.2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32.2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32.2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32.2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32.2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32.2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32.2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32.2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32.2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32.2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32.2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32.2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32.2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32.2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32.2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32.2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32.2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32.2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32.2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32.2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32.2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32.2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32.2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32.2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32.2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32.2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32.2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32.2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32.2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32.2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32.2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32.2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32.2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32.2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32.2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32.2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32.2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32.2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32.2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32.2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32.2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32.2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32.2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32.2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32.2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32.2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32.2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32.2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32.2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32.2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32.2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32.2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32.2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32.2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32.2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32.2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32.2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32.2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32.2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32.2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32.2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32.2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32.2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32.2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32.2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32.2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32.2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32.2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32.2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32.2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32.2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32.2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32.2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32.2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32.2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32.2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32.2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32.2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32.2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32.2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32.2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32.2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32.2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32.2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32.2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32.2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32.2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32.2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32.2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32.2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32.2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32.2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32.2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32.2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32.2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32.2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32.2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32.2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32.2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32.2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32.2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32.2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32.2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32.2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32.2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32.2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32.2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32.2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32.2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32.2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32.2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32.2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32.2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32.2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32.2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32.2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32.2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32.2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32.2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32.2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32.2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32.2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32.2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32.2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32.2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32.2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32.2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32.2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32.2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32.2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32.2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32.2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32.2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32.2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32.2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32.2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32.2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32.2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32.2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32.2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32.2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32.2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32.2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32.2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32.2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32.2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32.2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32.2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32.2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32.2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32.2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32.2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32.2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32.2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32.2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32.2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32.2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32.2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32.2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32.2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32.2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32.2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32.2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32.2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32.2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32.2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32.2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32.2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32.2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32.2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32.2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32.2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32.2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32.2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32.2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32.2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32.2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32.2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32.2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32.2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32.2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32.2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32.2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32.2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32.2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32.2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32.2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32.2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32.2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32.2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32.2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32.2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32.2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32.2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32.2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32.2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32.2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32.2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32.2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32.2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32.2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32.2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32.2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32.2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32.2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32.2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32.2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32.2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32.2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32.2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32.2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32.2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32.2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32.2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32.2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32.2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32.2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32.2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32.2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32.2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32.2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32.2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32.2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32.2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32.2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32.2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32.2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32.2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32.2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32.2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32.2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32.2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32.2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32.2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32.2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32.2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32.2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32.2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32.2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32.2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32.2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32.2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32.2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32.2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32.2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32.2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32.2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32.2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32.2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32.2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32.2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32.2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32.2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32.2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32.2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32.2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32.2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32.2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32.2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32.2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32.2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32.2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32.2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32.2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32.2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32.2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32.2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32.2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32.2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32.2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32.2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32.2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32.2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32.2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32.2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32.2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32.2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32.2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32.2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32.2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32.2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32.2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32.2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32.2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32.2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32.2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32.2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32.2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32.2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32.2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32.2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32.2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32.2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32.2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32.2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32.2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32.2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32.2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32.2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32.2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32.2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32.2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32.2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32.2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32.2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32.2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32.2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32.2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32.2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32.2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32.2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32.2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32.2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32.2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32.2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32.2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32.2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32.2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32.2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32.2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32.2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32.2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32.2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32.2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32.2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32.2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32.2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32.2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32.2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32.2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32.2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32.2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32.2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sheetProtection selectLockedCells="1" selectUnlockedCells="1"/>
  <mergeCells count="26">
    <mergeCell ref="H10:N10"/>
    <mergeCell ref="A14:O14"/>
    <mergeCell ref="A16:A17"/>
    <mergeCell ref="H16:N16"/>
    <mergeCell ref="A1:N1"/>
    <mergeCell ref="A2:O2"/>
    <mergeCell ref="A4:A5"/>
    <mergeCell ref="B4:B5"/>
    <mergeCell ref="C4:K4"/>
    <mergeCell ref="L4:N4"/>
    <mergeCell ref="B28:O28"/>
    <mergeCell ref="B27:O27"/>
    <mergeCell ref="A8:O8"/>
    <mergeCell ref="B16:B17"/>
    <mergeCell ref="C16:G16"/>
    <mergeCell ref="A22:A23"/>
    <mergeCell ref="B22:B23"/>
    <mergeCell ref="C22:G22"/>
    <mergeCell ref="O10:O11"/>
    <mergeCell ref="O16:O17"/>
    <mergeCell ref="O22:O23"/>
    <mergeCell ref="A20:O20"/>
    <mergeCell ref="H22:N22"/>
    <mergeCell ref="A10:A11"/>
    <mergeCell ref="B10:B11"/>
    <mergeCell ref="C10:G10"/>
  </mergeCells>
  <phoneticPr fontId="26"/>
  <printOptions horizontalCentered="1"/>
  <pageMargins left="0.70866141732283472" right="0.31496062992125984" top="0.74803149606299213" bottom="0.74803149606299213" header="0" footer="0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97"/>
  <sheetViews>
    <sheetView view="pageBreakPreview" topLeftCell="A13" zoomScaleNormal="100" zoomScaleSheetLayoutView="100" workbookViewId="0">
      <selection activeCell="K25" sqref="K25"/>
    </sheetView>
  </sheetViews>
  <sheetFormatPr defaultColWidth="14.42578125" defaultRowHeight="15" customHeight="1"/>
  <cols>
    <col min="1" max="1" width="2.5703125" customWidth="1"/>
    <col min="2" max="2" width="11.140625" bestFit="1" customWidth="1"/>
    <col min="3" max="3" width="10.28515625" bestFit="1" customWidth="1"/>
    <col min="4" max="4" width="11.7109375" bestFit="1" customWidth="1"/>
    <col min="5" max="5" width="19" bestFit="1" customWidth="1"/>
    <col min="6" max="6" width="12.28515625" bestFit="1" customWidth="1"/>
    <col min="7" max="7" width="13" bestFit="1" customWidth="1"/>
    <col min="8" max="8" width="13.5703125" bestFit="1" customWidth="1"/>
    <col min="9" max="9" width="9.140625" bestFit="1" customWidth="1"/>
    <col min="10" max="10" width="13" bestFit="1" customWidth="1"/>
    <col min="11" max="11" width="12.7109375" bestFit="1" customWidth="1"/>
    <col min="12" max="12" width="17.5703125" bestFit="1" customWidth="1"/>
    <col min="13" max="26" width="8.7109375" customWidth="1"/>
  </cols>
  <sheetData>
    <row r="1" spans="1:26" ht="16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87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28"/>
      <c r="B2" s="218" t="s">
        <v>114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0.25" customHeight="1">
      <c r="A3" s="28"/>
      <c r="B3" s="30"/>
      <c r="C3" s="30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>
      <c r="A4" s="28"/>
      <c r="B4" s="219" t="s">
        <v>89</v>
      </c>
      <c r="C4" s="221" t="s">
        <v>8</v>
      </c>
      <c r="D4" s="222"/>
      <c r="E4" s="176"/>
      <c r="F4" s="223" t="s">
        <v>90</v>
      </c>
      <c r="G4" s="222"/>
      <c r="H4" s="222"/>
      <c r="I4" s="222"/>
      <c r="J4" s="222"/>
      <c r="K4" s="176"/>
      <c r="L4" s="224" t="s">
        <v>91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1" customHeight="1">
      <c r="A5" s="31"/>
      <c r="B5" s="220"/>
      <c r="C5" s="225" t="s">
        <v>92</v>
      </c>
      <c r="D5" s="227" t="s">
        <v>93</v>
      </c>
      <c r="E5" s="229" t="s">
        <v>94</v>
      </c>
      <c r="F5" s="223" t="s">
        <v>9</v>
      </c>
      <c r="G5" s="222"/>
      <c r="H5" s="176"/>
      <c r="I5" s="223" t="s">
        <v>12</v>
      </c>
      <c r="J5" s="222"/>
      <c r="K5" s="176"/>
      <c r="L5" s="220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75" customHeight="1">
      <c r="A6" s="31"/>
      <c r="B6" s="220"/>
      <c r="C6" s="226"/>
      <c r="D6" s="228"/>
      <c r="E6" s="230"/>
      <c r="F6" s="216" t="s">
        <v>95</v>
      </c>
      <c r="G6" s="196" t="s">
        <v>96</v>
      </c>
      <c r="H6" s="213" t="s">
        <v>124</v>
      </c>
      <c r="I6" s="216" t="s">
        <v>95</v>
      </c>
      <c r="J6" s="196" t="s">
        <v>96</v>
      </c>
      <c r="K6" s="213" t="s">
        <v>123</v>
      </c>
      <c r="L6" s="22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4.75" customHeight="1">
      <c r="A7" s="31"/>
      <c r="B7" s="33"/>
      <c r="C7" s="34" t="s">
        <v>99</v>
      </c>
      <c r="D7" s="32" t="s">
        <v>100</v>
      </c>
      <c r="E7" s="35" t="s">
        <v>125</v>
      </c>
      <c r="F7" s="217"/>
      <c r="G7" s="197"/>
      <c r="H7" s="214"/>
      <c r="I7" s="217"/>
      <c r="J7" s="197"/>
      <c r="K7" s="214"/>
      <c r="L7" s="18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9.5" customHeight="1">
      <c r="A8" s="52"/>
      <c r="B8" s="53">
        <v>4</v>
      </c>
      <c r="C8" s="54">
        <v>330</v>
      </c>
      <c r="D8" s="113">
        <f>総括表!$D$15</f>
        <v>0</v>
      </c>
      <c r="E8" s="56">
        <f t="shared" ref="E8:E19" si="0">C8*D8*0.85</f>
        <v>0</v>
      </c>
      <c r="F8" s="57">
        <v>150000</v>
      </c>
      <c r="G8" s="58">
        <f>総括表!$E$17</f>
        <v>0</v>
      </c>
      <c r="H8" s="114">
        <f t="shared" ref="H8:H19" si="1">F8*G8</f>
        <v>0</v>
      </c>
      <c r="I8" s="57">
        <v>0</v>
      </c>
      <c r="J8" s="59">
        <f>総括表!$E$19</f>
        <v>0</v>
      </c>
      <c r="K8" s="60">
        <f t="shared" ref="K8:K19" si="2">I8*J8</f>
        <v>0</v>
      </c>
      <c r="L8" s="61">
        <f t="shared" ref="L8:L19" si="3">ROUNDDOWN(SUM(E8,H8,K8),0)</f>
        <v>0</v>
      </c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9.5" customHeight="1">
      <c r="A9" s="52"/>
      <c r="B9" s="63">
        <v>5</v>
      </c>
      <c r="C9" s="64">
        <f t="shared" ref="C9:C19" si="4">C8</f>
        <v>330</v>
      </c>
      <c r="D9" s="50">
        <f>総括表!$D$15</f>
        <v>0</v>
      </c>
      <c r="E9" s="66">
        <f t="shared" si="0"/>
        <v>0</v>
      </c>
      <c r="F9" s="67">
        <v>140000</v>
      </c>
      <c r="G9" s="68">
        <f>総括表!$E$17</f>
        <v>0</v>
      </c>
      <c r="H9" s="115">
        <f t="shared" si="1"/>
        <v>0</v>
      </c>
      <c r="I9" s="67">
        <v>0</v>
      </c>
      <c r="J9" s="70">
        <f>総括表!$E$19</f>
        <v>0</v>
      </c>
      <c r="K9" s="71">
        <f t="shared" si="2"/>
        <v>0</v>
      </c>
      <c r="L9" s="72">
        <f t="shared" si="3"/>
        <v>0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9.5" customHeight="1">
      <c r="A10" s="52"/>
      <c r="B10" s="73">
        <v>6</v>
      </c>
      <c r="C10" s="74">
        <f t="shared" si="4"/>
        <v>330</v>
      </c>
      <c r="D10" s="50">
        <f>総括表!$D$15</f>
        <v>0</v>
      </c>
      <c r="E10" s="75">
        <f t="shared" si="0"/>
        <v>0</v>
      </c>
      <c r="F10" s="67">
        <v>148000</v>
      </c>
      <c r="G10" s="68">
        <f>総括表!$E$17</f>
        <v>0</v>
      </c>
      <c r="H10" s="115">
        <f t="shared" si="1"/>
        <v>0</v>
      </c>
      <c r="I10" s="67">
        <v>0</v>
      </c>
      <c r="J10" s="70">
        <f>総括表!$E$19</f>
        <v>0</v>
      </c>
      <c r="K10" s="71">
        <f t="shared" si="2"/>
        <v>0</v>
      </c>
      <c r="L10" s="76">
        <f t="shared" si="3"/>
        <v>0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9.5" customHeight="1">
      <c r="A11" s="52"/>
      <c r="B11" s="77">
        <v>7</v>
      </c>
      <c r="C11" s="78">
        <f t="shared" si="4"/>
        <v>330</v>
      </c>
      <c r="D11" s="116">
        <f>総括表!$D$15</f>
        <v>0</v>
      </c>
      <c r="E11" s="80">
        <f t="shared" si="0"/>
        <v>0</v>
      </c>
      <c r="F11" s="81">
        <v>144000</v>
      </c>
      <c r="G11" s="82">
        <f>総括表!$D$17</f>
        <v>0</v>
      </c>
      <c r="H11" s="117">
        <f t="shared" si="1"/>
        <v>0</v>
      </c>
      <c r="I11" s="81">
        <v>0</v>
      </c>
      <c r="J11" s="84">
        <f>総括表!$D$19</f>
        <v>0</v>
      </c>
      <c r="K11" s="85">
        <f t="shared" si="2"/>
        <v>0</v>
      </c>
      <c r="L11" s="86">
        <f t="shared" si="3"/>
        <v>0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9.5" customHeight="1">
      <c r="A12" s="52"/>
      <c r="B12" s="87">
        <v>8</v>
      </c>
      <c r="C12" s="78">
        <f t="shared" si="4"/>
        <v>330</v>
      </c>
      <c r="D12" s="116">
        <f>総括表!$D$15</f>
        <v>0</v>
      </c>
      <c r="E12" s="80">
        <f t="shared" si="0"/>
        <v>0</v>
      </c>
      <c r="F12" s="81">
        <f>154000-I12</f>
        <v>146000</v>
      </c>
      <c r="G12" s="82">
        <f>総括表!$D$17</f>
        <v>0</v>
      </c>
      <c r="H12" s="118">
        <f t="shared" si="1"/>
        <v>0</v>
      </c>
      <c r="I12" s="81">
        <v>8000</v>
      </c>
      <c r="J12" s="84">
        <f>総括表!$D$19</f>
        <v>0</v>
      </c>
      <c r="K12" s="89">
        <f t="shared" si="2"/>
        <v>0</v>
      </c>
      <c r="L12" s="86">
        <f t="shared" si="3"/>
        <v>0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9.5" customHeight="1">
      <c r="A13" s="52"/>
      <c r="B13" s="77">
        <v>9</v>
      </c>
      <c r="C13" s="78">
        <f t="shared" si="4"/>
        <v>330</v>
      </c>
      <c r="D13" s="116">
        <f>総括表!$D$15</f>
        <v>0</v>
      </c>
      <c r="E13" s="80">
        <f t="shared" si="0"/>
        <v>0</v>
      </c>
      <c r="F13" s="81">
        <v>152000</v>
      </c>
      <c r="G13" s="82">
        <f>総括表!$D$17</f>
        <v>0</v>
      </c>
      <c r="H13" s="118">
        <f t="shared" si="1"/>
        <v>0</v>
      </c>
      <c r="I13" s="81">
        <v>0</v>
      </c>
      <c r="J13" s="84">
        <f>総括表!$D$19</f>
        <v>0</v>
      </c>
      <c r="K13" s="89">
        <f t="shared" si="2"/>
        <v>0</v>
      </c>
      <c r="L13" s="86">
        <f t="shared" si="3"/>
        <v>0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9.5" customHeight="1">
      <c r="A14" s="52"/>
      <c r="B14" s="73">
        <v>10</v>
      </c>
      <c r="C14" s="74">
        <f t="shared" si="4"/>
        <v>330</v>
      </c>
      <c r="D14" s="50">
        <f>総括表!$D$15</f>
        <v>0</v>
      </c>
      <c r="E14" s="90">
        <f t="shared" si="0"/>
        <v>0</v>
      </c>
      <c r="F14" s="67">
        <v>137000</v>
      </c>
      <c r="G14" s="68">
        <f>総括表!$E$17</f>
        <v>0</v>
      </c>
      <c r="H14" s="115">
        <f t="shared" si="1"/>
        <v>0</v>
      </c>
      <c r="I14" s="67">
        <v>0</v>
      </c>
      <c r="J14" s="70">
        <f>総括表!$E$19</f>
        <v>0</v>
      </c>
      <c r="K14" s="71">
        <f t="shared" si="2"/>
        <v>0</v>
      </c>
      <c r="L14" s="72">
        <f t="shared" si="3"/>
        <v>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9.5" customHeight="1">
      <c r="A15" s="52"/>
      <c r="B15" s="63">
        <v>11</v>
      </c>
      <c r="C15" s="74">
        <f t="shared" si="4"/>
        <v>330</v>
      </c>
      <c r="D15" s="50">
        <f>総括表!$D$15</f>
        <v>0</v>
      </c>
      <c r="E15" s="90">
        <f t="shared" si="0"/>
        <v>0</v>
      </c>
      <c r="F15" s="67">
        <v>144000</v>
      </c>
      <c r="G15" s="68">
        <f>総括表!$E$17</f>
        <v>0</v>
      </c>
      <c r="H15" s="115">
        <f t="shared" si="1"/>
        <v>0</v>
      </c>
      <c r="I15" s="67">
        <v>0</v>
      </c>
      <c r="J15" s="70">
        <f>総括表!$E$19</f>
        <v>0</v>
      </c>
      <c r="K15" s="71">
        <f t="shared" si="2"/>
        <v>0</v>
      </c>
      <c r="L15" s="72">
        <f t="shared" si="3"/>
        <v>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9.5" customHeight="1">
      <c r="A16" s="52"/>
      <c r="B16" s="63">
        <v>12</v>
      </c>
      <c r="C16" s="74">
        <f t="shared" si="4"/>
        <v>330</v>
      </c>
      <c r="D16" s="50">
        <f>総括表!$D$15</f>
        <v>0</v>
      </c>
      <c r="E16" s="90">
        <f t="shared" si="0"/>
        <v>0</v>
      </c>
      <c r="F16" s="67">
        <v>144000</v>
      </c>
      <c r="G16" s="68">
        <f>総括表!$E$17</f>
        <v>0</v>
      </c>
      <c r="H16" s="115">
        <f t="shared" si="1"/>
        <v>0</v>
      </c>
      <c r="I16" s="67">
        <v>0</v>
      </c>
      <c r="J16" s="70">
        <f>総括表!$E$19</f>
        <v>0</v>
      </c>
      <c r="K16" s="71">
        <f t="shared" si="2"/>
        <v>0</v>
      </c>
      <c r="L16" s="72">
        <f t="shared" si="3"/>
        <v>0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9.5" customHeight="1">
      <c r="A17" s="52"/>
      <c r="B17" s="63">
        <v>1</v>
      </c>
      <c r="C17" s="74">
        <f t="shared" si="4"/>
        <v>330</v>
      </c>
      <c r="D17" s="50">
        <f>総括表!$D$15</f>
        <v>0</v>
      </c>
      <c r="E17" s="90">
        <f t="shared" si="0"/>
        <v>0</v>
      </c>
      <c r="F17" s="67">
        <v>149000</v>
      </c>
      <c r="G17" s="68">
        <f>総括表!$E$17</f>
        <v>0</v>
      </c>
      <c r="H17" s="115">
        <f t="shared" si="1"/>
        <v>0</v>
      </c>
      <c r="I17" s="67">
        <v>0</v>
      </c>
      <c r="J17" s="70">
        <f>総括表!$E$19</f>
        <v>0</v>
      </c>
      <c r="K17" s="71">
        <f t="shared" si="2"/>
        <v>0</v>
      </c>
      <c r="L17" s="72">
        <f t="shared" si="3"/>
        <v>0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9.5" customHeight="1">
      <c r="A18" s="52"/>
      <c r="B18" s="73">
        <v>2</v>
      </c>
      <c r="C18" s="74">
        <f t="shared" si="4"/>
        <v>330</v>
      </c>
      <c r="D18" s="50">
        <f>総括表!$D$15</f>
        <v>0</v>
      </c>
      <c r="E18" s="90">
        <f t="shared" si="0"/>
        <v>0</v>
      </c>
      <c r="F18" s="67">
        <f>156000-I18</f>
        <v>103000</v>
      </c>
      <c r="G18" s="68">
        <f>総括表!$E$17</f>
        <v>0</v>
      </c>
      <c r="H18" s="115">
        <f t="shared" si="1"/>
        <v>0</v>
      </c>
      <c r="I18" s="67">
        <v>53000</v>
      </c>
      <c r="J18" s="70">
        <f>総括表!$E$19</f>
        <v>0</v>
      </c>
      <c r="K18" s="71">
        <f t="shared" si="2"/>
        <v>0</v>
      </c>
      <c r="L18" s="72">
        <f t="shared" si="3"/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9.5" customHeight="1">
      <c r="A19" s="52"/>
      <c r="B19" s="91">
        <v>3</v>
      </c>
      <c r="C19" s="92">
        <f t="shared" si="4"/>
        <v>330</v>
      </c>
      <c r="D19" s="119">
        <f>総括表!$D$15</f>
        <v>0</v>
      </c>
      <c r="E19" s="94">
        <f t="shared" si="0"/>
        <v>0</v>
      </c>
      <c r="F19" s="95">
        <f>135000-I19</f>
        <v>111000</v>
      </c>
      <c r="G19" s="120">
        <f>総括表!$E$17</f>
        <v>0</v>
      </c>
      <c r="H19" s="121">
        <f t="shared" si="1"/>
        <v>0</v>
      </c>
      <c r="I19" s="95">
        <v>24000</v>
      </c>
      <c r="J19" s="96">
        <f>総括表!$E$19</f>
        <v>0</v>
      </c>
      <c r="K19" s="97">
        <f t="shared" si="2"/>
        <v>0</v>
      </c>
      <c r="L19" s="98">
        <f t="shared" si="3"/>
        <v>0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52"/>
      <c r="B20" s="210" t="s">
        <v>19</v>
      </c>
      <c r="C20" s="212"/>
      <c r="D20" s="215"/>
      <c r="E20" s="232">
        <f t="shared" ref="E20:F20" si="5">SUM(E8:E19)</f>
        <v>0</v>
      </c>
      <c r="F20" s="202">
        <f t="shared" si="5"/>
        <v>1668000</v>
      </c>
      <c r="G20" s="200"/>
      <c r="H20" s="204">
        <f t="shared" ref="H20:I20" si="6">SUM(H8:H19)</f>
        <v>0</v>
      </c>
      <c r="I20" s="202">
        <f t="shared" si="6"/>
        <v>85000</v>
      </c>
      <c r="J20" s="200"/>
      <c r="K20" s="204">
        <f>SUM(K8:K19)</f>
        <v>0</v>
      </c>
      <c r="L20" s="99" t="s">
        <v>102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20.25" customHeight="1">
      <c r="A21" s="52"/>
      <c r="B21" s="211"/>
      <c r="C21" s="203"/>
      <c r="D21" s="201"/>
      <c r="E21" s="195"/>
      <c r="F21" s="203"/>
      <c r="G21" s="201"/>
      <c r="H21" s="205"/>
      <c r="I21" s="203"/>
      <c r="J21" s="201"/>
      <c r="K21" s="205"/>
      <c r="L21" s="100">
        <f>SUM(L8:L19)</f>
        <v>0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3.5" customHeight="1">
      <c r="A22" s="62"/>
      <c r="B22" s="101"/>
      <c r="C22" s="62"/>
      <c r="D22" s="102"/>
      <c r="E22" s="103"/>
      <c r="F22" s="104"/>
      <c r="G22" s="62"/>
      <c r="H22" s="103"/>
      <c r="I22" s="105"/>
      <c r="J22" s="62"/>
      <c r="K22" s="62"/>
      <c r="L22" s="6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7.25" customHeight="1">
      <c r="A23" s="62"/>
      <c r="B23" s="106"/>
      <c r="C23" s="62"/>
      <c r="D23" s="102"/>
      <c r="E23" s="107"/>
      <c r="F23" s="108"/>
      <c r="G23" s="62"/>
      <c r="H23" s="62"/>
      <c r="I23" s="62"/>
      <c r="J23" s="62"/>
      <c r="K23" s="206" t="s">
        <v>132</v>
      </c>
      <c r="L23" s="20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26.25" customHeight="1">
      <c r="A24" s="62"/>
      <c r="B24" s="106"/>
      <c r="C24" s="62"/>
      <c r="D24" s="102"/>
      <c r="E24" s="107"/>
      <c r="F24" s="108"/>
      <c r="G24" s="62"/>
      <c r="H24" s="122"/>
      <c r="I24" s="62"/>
      <c r="J24" s="62"/>
      <c r="K24" s="208" t="str">
        <f>IF(SUM(L8:L19)=0,"",SUM(L8:L19)*2)</f>
        <v/>
      </c>
      <c r="L24" s="20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8.75" customHeight="1">
      <c r="A25" s="62"/>
      <c r="B25" s="110" t="s">
        <v>103</v>
      </c>
      <c r="C25" s="111"/>
      <c r="D25" s="112"/>
      <c r="E25" s="107"/>
      <c r="F25" s="108"/>
      <c r="G25" s="62"/>
      <c r="H25" s="62"/>
      <c r="I25" s="107"/>
      <c r="J25" s="62"/>
      <c r="K25" s="62"/>
      <c r="L25" s="6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8.75" customHeight="1">
      <c r="A26" s="62"/>
      <c r="B26" s="231" t="s">
        <v>104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8.75" customHeight="1">
      <c r="A27" s="62"/>
      <c r="B27" s="199" t="s">
        <v>105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8.75" customHeight="1">
      <c r="A28" s="62"/>
      <c r="B28" s="198" t="s">
        <v>106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8.75" customHeight="1">
      <c r="A29" s="62"/>
      <c r="B29" s="198" t="s">
        <v>107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8.75" customHeight="1">
      <c r="A30" s="62"/>
      <c r="B30" s="198" t="s">
        <v>108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8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9.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9.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9.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3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3.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3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3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3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3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3.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3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3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3.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3.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3.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3.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3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3.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3.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3.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3.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3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3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3.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3.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3.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3.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3.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3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3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3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3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3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3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3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3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3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3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3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3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3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3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3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3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3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3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3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3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3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3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3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3.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3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3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3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3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3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3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3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3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3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3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3.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3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3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3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3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3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3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3.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3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3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3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3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3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3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3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3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3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3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3.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3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3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3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3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3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3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3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3.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3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3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3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3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3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3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3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3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3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3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3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3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3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3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3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3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3.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3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3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3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3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3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3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3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3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3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3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3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3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3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3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3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3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3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3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3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3.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3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3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3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3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3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3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3.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3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3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3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3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3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3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3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3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3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3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3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3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3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3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3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3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3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3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3.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3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3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3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3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3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3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3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3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3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3.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3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3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3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3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3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3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3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3.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3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3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3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3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3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3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3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3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3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3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3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3.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3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3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3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3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3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3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3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3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3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3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3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3.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3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3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3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3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3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3.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3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3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3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3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3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3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3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3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3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3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3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3.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3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3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3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3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3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3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3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3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3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3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3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3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3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3.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3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3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3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3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3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3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3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3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3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3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3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3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3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3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3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3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3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3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3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3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3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3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3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3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3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3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3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3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3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3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3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3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3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3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3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3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3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3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3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3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3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3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3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3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3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3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3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3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3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3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3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3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3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3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3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3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3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3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3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3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3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3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3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3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3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3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3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3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3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3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3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3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3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3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3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3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3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3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3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3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3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3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3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3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3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3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3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3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3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3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3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3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3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3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3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3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3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3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3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3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3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3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3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3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3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3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3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3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3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3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3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3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3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3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3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3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3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3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3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3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3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3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3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3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3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3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3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3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3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3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3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3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3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3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3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3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3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3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3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3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3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3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3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3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3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3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3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3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3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3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3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3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3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3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3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3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3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3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3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3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3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3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3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3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3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3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3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3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3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3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3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3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3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3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3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3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3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3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3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3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3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3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3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3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3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3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3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3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3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3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3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3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3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3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3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3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3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3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3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3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3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3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3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3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3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3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3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3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3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3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3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3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3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3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3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3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3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3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3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3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3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3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3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3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3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3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3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3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3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3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3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3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3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3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3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3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3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3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3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3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3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3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3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3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3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3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3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3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3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3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3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3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3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3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3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3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3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3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3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3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3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3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3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3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3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3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3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3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3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3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3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3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3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3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3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3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3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3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3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3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3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3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3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3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3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3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3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3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3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3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3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3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3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3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3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3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3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3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3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3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3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3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3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3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3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3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3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3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3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3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3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3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3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3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3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3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3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3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3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3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3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3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3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3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3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3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3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3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3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3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3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3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3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3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3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3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3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3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3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3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3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3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3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3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3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3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3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3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3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3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3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3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3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3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3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3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3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3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3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3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3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3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3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3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3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3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3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3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3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3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3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3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3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3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3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3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3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3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3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3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3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3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3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3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3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3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3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3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3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3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3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3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3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3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3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3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3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3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3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3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3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3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3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3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3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3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3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3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3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3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3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3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3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3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3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3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3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3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3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3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3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3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3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3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3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3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3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3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3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3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3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3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3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3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3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3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3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3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3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3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3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3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3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3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3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3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3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3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3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3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3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3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3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3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3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3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3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3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3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3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3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3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3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3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3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3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3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3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3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3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3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3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3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3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3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3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3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3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3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3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3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3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3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3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3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3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3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3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3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3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3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3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3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3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3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3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3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3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3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3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3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3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3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3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3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3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3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3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3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3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3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3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3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3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3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3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3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3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3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3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3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3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3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3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3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3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3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3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3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3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3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3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3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3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3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3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3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3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3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3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3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3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3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3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3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3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3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3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3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3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3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3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3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3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3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3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3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3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3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3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3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3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3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3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3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3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3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3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3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3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3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3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3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3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3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3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3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3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3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3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3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3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3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3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3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3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3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3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3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3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3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3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3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3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3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3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3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3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3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3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3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3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3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3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3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3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3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3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3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3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3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3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3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3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3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3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3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3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3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3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3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3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3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3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3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3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3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3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3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3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3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3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3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3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3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3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3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3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3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3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3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3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3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3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3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3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3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3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3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3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3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3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3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3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3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3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3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3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3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3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3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3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3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3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3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3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3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3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3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3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3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3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3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3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3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3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3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3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3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3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3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3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3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3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3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3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3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3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3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3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3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3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3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3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3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3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3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3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3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3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3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3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3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3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3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3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3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3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3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3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3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3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3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3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3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3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3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3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3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3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3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3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3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3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3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3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3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3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3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3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3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</sheetData>
  <sheetProtection selectLockedCells="1" selectUnlockedCells="1"/>
  <mergeCells count="33">
    <mergeCell ref="B20:B21"/>
    <mergeCell ref="C20:C21"/>
    <mergeCell ref="D20:D21"/>
    <mergeCell ref="E20:E21"/>
    <mergeCell ref="F20:F21"/>
    <mergeCell ref="B28:L28"/>
    <mergeCell ref="B29:L29"/>
    <mergeCell ref="B30:L30"/>
    <mergeCell ref="J6:J7"/>
    <mergeCell ref="B27:L27"/>
    <mergeCell ref="G6:G7"/>
    <mergeCell ref="H6:H7"/>
    <mergeCell ref="I6:I7"/>
    <mergeCell ref="B26:L26"/>
    <mergeCell ref="G20:G21"/>
    <mergeCell ref="H20:H21"/>
    <mergeCell ref="I20:I21"/>
    <mergeCell ref="J20:J21"/>
    <mergeCell ref="K20:K21"/>
    <mergeCell ref="K23:L23"/>
    <mergeCell ref="K24:L24"/>
    <mergeCell ref="B2:L2"/>
    <mergeCell ref="B4:B6"/>
    <mergeCell ref="C4:E4"/>
    <mergeCell ref="F4:K4"/>
    <mergeCell ref="L4:L7"/>
    <mergeCell ref="C5:C6"/>
    <mergeCell ref="I5:K5"/>
    <mergeCell ref="K6:K7"/>
    <mergeCell ref="D5:D6"/>
    <mergeCell ref="F6:F7"/>
    <mergeCell ref="E5:E6"/>
    <mergeCell ref="F5:H5"/>
  </mergeCells>
  <phoneticPr fontId="26"/>
  <pageMargins left="0.70866141732283472" right="0.43307086614173229" top="0.55118110236220474" bottom="0.15748031496062992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showGridLines="0" workbookViewId="0">
      <selection activeCell="B6" sqref="B6"/>
    </sheetView>
  </sheetViews>
  <sheetFormatPr defaultColWidth="14.42578125" defaultRowHeight="15" customHeight="1"/>
  <cols>
    <col min="1" max="1" width="2.42578125" style="150" customWidth="1"/>
    <col min="2" max="2" width="42.140625" style="150" customWidth="1"/>
    <col min="3" max="3" width="6.140625" style="150" customWidth="1"/>
    <col min="4" max="4" width="40" style="150" customWidth="1"/>
    <col min="5" max="5" width="6.140625" style="150" customWidth="1"/>
    <col min="6" max="6" width="40" style="150" customWidth="1"/>
    <col min="7" max="7" width="6.140625" style="150" customWidth="1"/>
    <col min="8" max="8" width="35.85546875" style="150" customWidth="1"/>
    <col min="9" max="9" width="2.85546875" style="150" customWidth="1"/>
    <col min="10" max="26" width="8.7109375" style="150" customWidth="1"/>
    <col min="27" max="16384" width="14.42578125" style="150"/>
  </cols>
  <sheetData>
    <row r="1" spans="1:8" ht="13.5" customHeight="1"/>
    <row r="2" spans="1:8" ht="13.5" customHeight="1"/>
    <row r="3" spans="1:8" ht="13.5" customHeight="1"/>
    <row r="4" spans="1:8" ht="13.5" customHeight="1"/>
    <row r="5" spans="1:8" ht="63">
      <c r="B5" s="151" t="s">
        <v>128</v>
      </c>
      <c r="C5" s="233" t="s">
        <v>115</v>
      </c>
      <c r="D5" s="151" t="s">
        <v>129</v>
      </c>
      <c r="E5" s="234" t="s">
        <v>115</v>
      </c>
      <c r="F5" s="151" t="s">
        <v>130</v>
      </c>
      <c r="G5" s="235" t="s">
        <v>117</v>
      </c>
      <c r="H5" s="151" t="s">
        <v>116</v>
      </c>
    </row>
    <row r="6" spans="1:8" ht="42">
      <c r="A6" s="152"/>
      <c r="B6" s="153" t="str">
        <f>'別紙1-2'!H26</f>
        <v/>
      </c>
      <c r="C6" s="233"/>
      <c r="D6" s="154" t="str">
        <f>'別紙2-2'!K24</f>
        <v/>
      </c>
      <c r="E6" s="234"/>
      <c r="F6" s="154" t="str">
        <f>'別紙3-2'!K24</f>
        <v/>
      </c>
      <c r="G6" s="235"/>
      <c r="H6" s="155" t="e">
        <f>B6-D6-F6</f>
        <v>#VALUE!</v>
      </c>
    </row>
    <row r="7" spans="1:8" ht="13.5" customHeight="1"/>
    <row r="8" spans="1:8" ht="13.5" customHeight="1"/>
    <row r="9" spans="1:8" ht="13.5" customHeight="1"/>
    <row r="10" spans="1:8" ht="13.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sheetProtection selectLockedCells="1" selectUnlockedCells="1"/>
  <mergeCells count="3">
    <mergeCell ref="C5:C6"/>
    <mergeCell ref="E5:E6"/>
    <mergeCell ref="G5:G6"/>
  </mergeCells>
  <phoneticPr fontId="26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総括表</vt:lpstr>
      <vt:lpstr>別紙1‐1</vt:lpstr>
      <vt:lpstr>別紙1-2</vt:lpstr>
      <vt:lpstr>別紙2-1</vt:lpstr>
      <vt:lpstr>別紙2-2</vt:lpstr>
      <vt:lpstr>別紙3-1</vt:lpstr>
      <vt:lpstr>別紙3-2</vt:lpstr>
      <vt:lpstr>Sheet1</vt:lpstr>
      <vt:lpstr>総括表!Print_Area</vt:lpstr>
      <vt:lpstr>'別紙1-2'!Print_Area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2023-11-16T06:11:44Z</cp:lastPrinted>
  <dcterms:created xsi:type="dcterms:W3CDTF">2014-06-12T01:48:07Z</dcterms:created>
  <dcterms:modified xsi:type="dcterms:W3CDTF">2024-01-04T00:25:24Z</dcterms:modified>
</cp:coreProperties>
</file>